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A428F5B-8B3B-4788-9886-07FC8AB43868}" xr6:coauthVersionLast="47" xr6:coauthVersionMax="47" xr10:uidLastSave="{00000000-0000-0000-0000-000000000000}"/>
  <bookViews>
    <workbookView xWindow="-120" yWindow="-120" windowWidth="20730" windowHeight="11160" tabRatio="597" xr2:uid="{00000000-000D-0000-FFFF-FFFF00000000}"/>
  </bookViews>
  <sheets>
    <sheet name="R8試算表" sheetId="10" r:id="rId1"/>
    <sheet name="入力例1" sheetId="11" r:id="rId2"/>
    <sheet name="入力例2" sheetId="12" r:id="rId3"/>
  </sheets>
  <definedNames>
    <definedName name="_xlnm.Print_Area" localSheetId="0">'R8試算表'!$A$1:$L$39</definedName>
    <definedName name="_xlnm.Print_Area" localSheetId="1">入力例1!$A$1:$K$39</definedName>
    <definedName name="_xlnm.Print_Area" localSheetId="2">入力例2!$A$1:$L$39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2" i="12" l="1"/>
  <c r="D68" i="12"/>
  <c r="B68" i="12"/>
  <c r="AO67" i="12"/>
  <c r="X67" i="12"/>
  <c r="W67" i="12"/>
  <c r="S67" i="12"/>
  <c r="Q67" i="12"/>
  <c r="AK67" i="12" s="1"/>
  <c r="P67" i="12"/>
  <c r="L67" i="12"/>
  <c r="AG67" i="12" s="1"/>
  <c r="G67" i="12"/>
  <c r="AC67" i="12" s="1"/>
  <c r="F67" i="12"/>
  <c r="AB67" i="12" s="1"/>
  <c r="D67" i="12"/>
  <c r="B67" i="12"/>
  <c r="AO66" i="12"/>
  <c r="X66" i="12"/>
  <c r="W66" i="12"/>
  <c r="V66" i="12"/>
  <c r="Y66" i="12" s="1"/>
  <c r="Z66" i="12" s="1"/>
  <c r="AA66" i="12" s="1"/>
  <c r="S66" i="12"/>
  <c r="Q66" i="12"/>
  <c r="AK66" i="12" s="1"/>
  <c r="L66" i="12"/>
  <c r="AG66" i="12" s="1"/>
  <c r="G66" i="12"/>
  <c r="AC66" i="12" s="1"/>
  <c r="D66" i="12"/>
  <c r="B66" i="12"/>
  <c r="AO65" i="12"/>
  <c r="X65" i="12"/>
  <c r="W65" i="12"/>
  <c r="S65" i="12"/>
  <c r="Q65" i="12"/>
  <c r="AK65" i="12" s="1"/>
  <c r="P65" i="12"/>
  <c r="AJ65" i="12" s="1"/>
  <c r="L65" i="12"/>
  <c r="AG65" i="12" s="1"/>
  <c r="G65" i="12"/>
  <c r="AC65" i="12" s="1"/>
  <c r="F65" i="12"/>
  <c r="AB65" i="12" s="1"/>
  <c r="D65" i="12"/>
  <c r="B65" i="12"/>
  <c r="AO64" i="12"/>
  <c r="X64" i="12"/>
  <c r="W64" i="12"/>
  <c r="S64" i="12"/>
  <c r="Q64" i="12"/>
  <c r="AK64" i="12" s="1"/>
  <c r="L64" i="12"/>
  <c r="AG64" i="12" s="1"/>
  <c r="G64" i="12"/>
  <c r="AC64" i="12" s="1"/>
  <c r="D64" i="12"/>
  <c r="B64" i="12"/>
  <c r="AO63" i="12"/>
  <c r="X63" i="12"/>
  <c r="W63" i="12"/>
  <c r="S63" i="12"/>
  <c r="Q63" i="12"/>
  <c r="AK63" i="12" s="1"/>
  <c r="L63" i="12"/>
  <c r="AG63" i="12" s="1"/>
  <c r="K63" i="12"/>
  <c r="AF63" i="12" s="1"/>
  <c r="G63" i="12"/>
  <c r="AC63" i="12" s="1"/>
  <c r="D63" i="12"/>
  <c r="B63" i="12"/>
  <c r="AO62" i="12"/>
  <c r="AG62" i="12"/>
  <c r="X62" i="12"/>
  <c r="W62" i="12"/>
  <c r="S62" i="12"/>
  <c r="Q62" i="12"/>
  <c r="AK62" i="12" s="1"/>
  <c r="L62" i="12"/>
  <c r="K62" i="12"/>
  <c r="AF62" i="12" s="1"/>
  <c r="G62" i="12"/>
  <c r="AC62" i="12" s="1"/>
  <c r="D62" i="12"/>
  <c r="B62" i="12"/>
  <c r="AO61" i="12"/>
  <c r="X61" i="12"/>
  <c r="W61" i="12"/>
  <c r="V61" i="12"/>
  <c r="Y61" i="12" s="1"/>
  <c r="Z61" i="12" s="1"/>
  <c r="AA61" i="12" s="1"/>
  <c r="S61" i="12"/>
  <c r="Q61" i="12"/>
  <c r="AK61" i="12" s="1"/>
  <c r="P61" i="12"/>
  <c r="AJ61" i="12" s="1"/>
  <c r="L61" i="12"/>
  <c r="AG61" i="12" s="1"/>
  <c r="G61" i="12"/>
  <c r="AC61" i="12" s="1"/>
  <c r="F61" i="12"/>
  <c r="AB61" i="12" s="1"/>
  <c r="D61" i="12"/>
  <c r="B61" i="12"/>
  <c r="AO60" i="12"/>
  <c r="X60" i="12"/>
  <c r="W60" i="12"/>
  <c r="S60" i="12"/>
  <c r="Q60" i="12"/>
  <c r="AK60" i="12" s="1"/>
  <c r="L60" i="12"/>
  <c r="AG60" i="12" s="1"/>
  <c r="G60" i="12"/>
  <c r="AC60" i="12" s="1"/>
  <c r="D60" i="12"/>
  <c r="B60" i="12"/>
  <c r="AO59" i="12"/>
  <c r="Y59" i="12"/>
  <c r="Z59" i="12" s="1"/>
  <c r="AA59" i="12" s="1"/>
  <c r="X59" i="12"/>
  <c r="W59" i="12"/>
  <c r="S59" i="12"/>
  <c r="Q59" i="12"/>
  <c r="AK59" i="12" s="1"/>
  <c r="L59" i="12"/>
  <c r="AG59" i="12" s="1"/>
  <c r="K59" i="12"/>
  <c r="AF59" i="12" s="1"/>
  <c r="G59" i="12"/>
  <c r="AC59" i="12" s="1"/>
  <c r="D59" i="12"/>
  <c r="B59" i="12"/>
  <c r="D58" i="12"/>
  <c r="C58" i="12"/>
  <c r="B58" i="12"/>
  <c r="J5" i="12" s="1"/>
  <c r="C36" i="12"/>
  <c r="E36" i="12" s="1"/>
  <c r="J15" i="12"/>
  <c r="K14" i="12"/>
  <c r="K67" i="12" s="1"/>
  <c r="J14" i="12"/>
  <c r="K13" i="12"/>
  <c r="J13" i="12"/>
  <c r="K12" i="12"/>
  <c r="K65" i="12" s="1"/>
  <c r="J12" i="12"/>
  <c r="K11" i="12"/>
  <c r="J11" i="12"/>
  <c r="K10" i="12"/>
  <c r="V63" i="12" s="1"/>
  <c r="AN63" i="12" s="1"/>
  <c r="J10" i="12"/>
  <c r="K9" i="12"/>
  <c r="J9" i="12"/>
  <c r="K8" i="12"/>
  <c r="K61" i="12" s="1"/>
  <c r="M61" i="12" s="1"/>
  <c r="N61" i="12" s="1"/>
  <c r="O61" i="12" s="1"/>
  <c r="J8" i="12"/>
  <c r="K7" i="12"/>
  <c r="K60" i="12" s="1"/>
  <c r="M60" i="12" s="1"/>
  <c r="N60" i="12" s="1"/>
  <c r="O60" i="12" s="1"/>
  <c r="J7" i="12"/>
  <c r="K6" i="12"/>
  <c r="V59" i="12" s="1"/>
  <c r="AN59" i="12" s="1"/>
  <c r="J6" i="12"/>
  <c r="K5" i="12"/>
  <c r="K58" i="12" s="1"/>
  <c r="AF58" i="12" s="1"/>
  <c r="J72" i="11"/>
  <c r="D68" i="11"/>
  <c r="B68" i="11"/>
  <c r="AO67" i="11"/>
  <c r="X67" i="11"/>
  <c r="W67" i="11"/>
  <c r="S67" i="11"/>
  <c r="Q67" i="11"/>
  <c r="AK67" i="11" s="1"/>
  <c r="L67" i="11"/>
  <c r="AG67" i="11" s="1"/>
  <c r="G67" i="11"/>
  <c r="AC67" i="11" s="1"/>
  <c r="D67" i="11"/>
  <c r="B67" i="11"/>
  <c r="AO66" i="11"/>
  <c r="X66" i="11"/>
  <c r="W66" i="11"/>
  <c r="S66" i="11"/>
  <c r="Q66" i="11"/>
  <c r="AK66" i="11" s="1"/>
  <c r="L66" i="11"/>
  <c r="AG66" i="11" s="1"/>
  <c r="G66" i="11"/>
  <c r="AC66" i="11" s="1"/>
  <c r="D66" i="11"/>
  <c r="B66" i="11"/>
  <c r="AO65" i="11"/>
  <c r="X65" i="11"/>
  <c r="W65" i="11"/>
  <c r="S65" i="11"/>
  <c r="Q65" i="11"/>
  <c r="AK65" i="11" s="1"/>
  <c r="L65" i="11"/>
  <c r="AG65" i="11" s="1"/>
  <c r="G65" i="11"/>
  <c r="AC65" i="11" s="1"/>
  <c r="D65" i="11"/>
  <c r="B65" i="11"/>
  <c r="AO64" i="11"/>
  <c r="X64" i="11"/>
  <c r="W64" i="11"/>
  <c r="S64" i="11"/>
  <c r="Q64" i="11"/>
  <c r="AK64" i="11" s="1"/>
  <c r="L64" i="11"/>
  <c r="AG64" i="11" s="1"/>
  <c r="G64" i="11"/>
  <c r="AC64" i="11" s="1"/>
  <c r="D64" i="11"/>
  <c r="B64" i="11"/>
  <c r="AO63" i="11"/>
  <c r="X63" i="11"/>
  <c r="W63" i="11"/>
  <c r="S63" i="11"/>
  <c r="Q63" i="11"/>
  <c r="AK63" i="11" s="1"/>
  <c r="L63" i="11"/>
  <c r="AG63" i="11" s="1"/>
  <c r="G63" i="11"/>
  <c r="AC63" i="11" s="1"/>
  <c r="D63" i="11"/>
  <c r="B63" i="11"/>
  <c r="AO62" i="11"/>
  <c r="AG62" i="11"/>
  <c r="X62" i="11"/>
  <c r="W62" i="11"/>
  <c r="S62" i="11"/>
  <c r="Q62" i="11"/>
  <c r="AK62" i="11" s="1"/>
  <c r="L62" i="11"/>
  <c r="G62" i="11"/>
  <c r="AC62" i="11" s="1"/>
  <c r="D62" i="11"/>
  <c r="B62" i="11"/>
  <c r="AO61" i="11"/>
  <c r="X61" i="11"/>
  <c r="W61" i="11"/>
  <c r="S61" i="11"/>
  <c r="Q61" i="11"/>
  <c r="AK61" i="11" s="1"/>
  <c r="L61" i="11"/>
  <c r="AG61" i="11" s="1"/>
  <c r="G61" i="11"/>
  <c r="AC61" i="11" s="1"/>
  <c r="D61" i="11"/>
  <c r="B61" i="11"/>
  <c r="AO60" i="11"/>
  <c r="X60" i="11"/>
  <c r="W60" i="11"/>
  <c r="S60" i="11"/>
  <c r="Q60" i="11"/>
  <c r="AK60" i="11" s="1"/>
  <c r="L60" i="11"/>
  <c r="AG60" i="11" s="1"/>
  <c r="G60" i="11"/>
  <c r="AC60" i="11" s="1"/>
  <c r="D60" i="11"/>
  <c r="B60" i="11"/>
  <c r="AO59" i="11"/>
  <c r="S59" i="11"/>
  <c r="D59" i="11"/>
  <c r="B59" i="11"/>
  <c r="D58" i="11"/>
  <c r="D70" i="11" s="1"/>
  <c r="C58" i="11"/>
  <c r="B58" i="11"/>
  <c r="C36" i="11"/>
  <c r="E36" i="11" s="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K60" i="11" s="1"/>
  <c r="M60" i="11" s="1"/>
  <c r="N60" i="11" s="1"/>
  <c r="O60" i="11" s="1"/>
  <c r="J7" i="11"/>
  <c r="K6" i="11"/>
  <c r="J6" i="11"/>
  <c r="K5" i="11"/>
  <c r="V58" i="11" s="1"/>
  <c r="J5" i="11"/>
  <c r="E62" i="11" s="1"/>
  <c r="AO62" i="10"/>
  <c r="AO63" i="10"/>
  <c r="AO64" i="10"/>
  <c r="AO65" i="10"/>
  <c r="AO66" i="10"/>
  <c r="AO67" i="10"/>
  <c r="S62" i="10"/>
  <c r="S65" i="10"/>
  <c r="S66" i="10"/>
  <c r="S67" i="10"/>
  <c r="J72" i="10"/>
  <c r="D68" i="10"/>
  <c r="B68" i="10"/>
  <c r="X67" i="10"/>
  <c r="W67" i="10"/>
  <c r="Q67" i="10"/>
  <c r="AK67" i="10" s="1"/>
  <c r="L67" i="10"/>
  <c r="AG67" i="10" s="1"/>
  <c r="G67" i="10"/>
  <c r="AC67" i="10" s="1"/>
  <c r="D67" i="10"/>
  <c r="B67" i="10"/>
  <c r="X66" i="10"/>
  <c r="W66" i="10"/>
  <c r="Q66" i="10"/>
  <c r="AK66" i="10" s="1"/>
  <c r="L66" i="10"/>
  <c r="AG66" i="10" s="1"/>
  <c r="G66" i="10"/>
  <c r="AC66" i="10" s="1"/>
  <c r="D66" i="10"/>
  <c r="B66" i="10"/>
  <c r="X65" i="10"/>
  <c r="W65" i="10"/>
  <c r="Q65" i="10"/>
  <c r="AK65" i="10" s="1"/>
  <c r="L65" i="10"/>
  <c r="AG65" i="10" s="1"/>
  <c r="G65" i="10"/>
  <c r="AC65" i="10" s="1"/>
  <c r="D65" i="10"/>
  <c r="B65" i="10"/>
  <c r="D64" i="10"/>
  <c r="B64" i="10"/>
  <c r="D63" i="10"/>
  <c r="B63" i="10"/>
  <c r="D62" i="10"/>
  <c r="B62" i="10"/>
  <c r="D61" i="10"/>
  <c r="B61" i="10"/>
  <c r="D60" i="10"/>
  <c r="B60" i="10"/>
  <c r="D59" i="10"/>
  <c r="B59" i="10"/>
  <c r="D58" i="10"/>
  <c r="C58" i="10"/>
  <c r="B58" i="10"/>
  <c r="C36" i="10"/>
  <c r="E36" i="10" s="1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P58" i="10" s="1"/>
  <c r="J5" i="10"/>
  <c r="E62" i="10" s="1"/>
  <c r="E62" i="12" l="1"/>
  <c r="K64" i="12"/>
  <c r="P64" i="12"/>
  <c r="F64" i="12"/>
  <c r="V60" i="12"/>
  <c r="AF60" i="12"/>
  <c r="H61" i="12"/>
  <c r="I61" i="12" s="1"/>
  <c r="J61" i="12" s="1"/>
  <c r="R61" i="12"/>
  <c r="T61" i="12" s="1"/>
  <c r="U61" i="12" s="1"/>
  <c r="M62" i="12"/>
  <c r="N62" i="12" s="1"/>
  <c r="O62" i="12" s="1"/>
  <c r="M63" i="12"/>
  <c r="N63" i="12" s="1"/>
  <c r="O63" i="12" s="1"/>
  <c r="V64" i="12"/>
  <c r="AN66" i="12"/>
  <c r="V58" i="12"/>
  <c r="P58" i="12"/>
  <c r="F58" i="12"/>
  <c r="V62" i="12"/>
  <c r="P62" i="12"/>
  <c r="F62" i="12"/>
  <c r="K66" i="12"/>
  <c r="P66" i="12"/>
  <c r="F66" i="12"/>
  <c r="E58" i="12"/>
  <c r="M59" i="12"/>
  <c r="N59" i="12" s="1"/>
  <c r="O59" i="12" s="1"/>
  <c r="F60" i="12"/>
  <c r="P60" i="12"/>
  <c r="AF61" i="12"/>
  <c r="AN61" i="12"/>
  <c r="Y63" i="12"/>
  <c r="Z63" i="12" s="1"/>
  <c r="AA63" i="12" s="1"/>
  <c r="H65" i="12"/>
  <c r="I65" i="12" s="1"/>
  <c r="J65" i="12" s="1"/>
  <c r="R65" i="12"/>
  <c r="T65" i="12" s="1"/>
  <c r="U65" i="12" s="1"/>
  <c r="H67" i="12"/>
  <c r="I67" i="12" s="1"/>
  <c r="J67" i="12" s="1"/>
  <c r="AJ67" i="12"/>
  <c r="R67" i="12"/>
  <c r="T67" i="12" s="1"/>
  <c r="U67" i="12" s="1"/>
  <c r="M65" i="12"/>
  <c r="N65" i="12" s="1"/>
  <c r="O65" i="12" s="1"/>
  <c r="M67" i="12"/>
  <c r="N67" i="12" s="1"/>
  <c r="O67" i="12" s="1"/>
  <c r="D70" i="12"/>
  <c r="E59" i="12" s="1"/>
  <c r="F59" i="12"/>
  <c r="P59" i="12"/>
  <c r="F63" i="12"/>
  <c r="P63" i="12"/>
  <c r="V65" i="12"/>
  <c r="AF65" i="12"/>
  <c r="V67" i="12"/>
  <c r="AF67" i="12"/>
  <c r="AN58" i="11"/>
  <c r="K61" i="11"/>
  <c r="V61" i="11"/>
  <c r="V63" i="11"/>
  <c r="P63" i="11"/>
  <c r="F63" i="11"/>
  <c r="K63" i="11"/>
  <c r="K65" i="11"/>
  <c r="V65" i="11"/>
  <c r="P65" i="11"/>
  <c r="F65" i="11"/>
  <c r="V62" i="11"/>
  <c r="P62" i="11"/>
  <c r="F62" i="11"/>
  <c r="K62" i="11"/>
  <c r="K64" i="11"/>
  <c r="P64" i="11"/>
  <c r="F64" i="11"/>
  <c r="V64" i="11"/>
  <c r="K66" i="11"/>
  <c r="P66" i="11"/>
  <c r="F66" i="11"/>
  <c r="V66" i="11"/>
  <c r="E60" i="11"/>
  <c r="E58" i="11"/>
  <c r="K58" i="11"/>
  <c r="E59" i="11"/>
  <c r="V60" i="11"/>
  <c r="AF60" i="11"/>
  <c r="F61" i="11"/>
  <c r="P61" i="11"/>
  <c r="V59" i="11"/>
  <c r="P59" i="11"/>
  <c r="F59" i="11"/>
  <c r="K67" i="11"/>
  <c r="V67" i="11"/>
  <c r="P67" i="11"/>
  <c r="F67" i="11"/>
  <c r="F58" i="11"/>
  <c r="P58" i="11"/>
  <c r="K59" i="11"/>
  <c r="F60" i="11"/>
  <c r="P60" i="11"/>
  <c r="D70" i="10"/>
  <c r="E59" i="10" s="1"/>
  <c r="V58" i="10"/>
  <c r="AN58" i="10" s="1"/>
  <c r="K58" i="10"/>
  <c r="F58" i="10"/>
  <c r="V59" i="10"/>
  <c r="P59" i="10"/>
  <c r="K59" i="10"/>
  <c r="F59" i="10"/>
  <c r="V60" i="10"/>
  <c r="P60" i="10"/>
  <c r="K60" i="10"/>
  <c r="F60" i="10"/>
  <c r="V61" i="10"/>
  <c r="P61" i="10"/>
  <c r="K61" i="10"/>
  <c r="F61" i="10"/>
  <c r="V62" i="10"/>
  <c r="P62" i="10"/>
  <c r="K62" i="10"/>
  <c r="F62" i="10"/>
  <c r="V63" i="10"/>
  <c r="P63" i="10"/>
  <c r="K63" i="10"/>
  <c r="F63" i="10"/>
  <c r="V64" i="10"/>
  <c r="P64" i="10"/>
  <c r="K64" i="10"/>
  <c r="F64" i="10"/>
  <c r="V65" i="10"/>
  <c r="P65" i="10"/>
  <c r="K65" i="10"/>
  <c r="F65" i="10"/>
  <c r="V66" i="10"/>
  <c r="P66" i="10"/>
  <c r="K66" i="10"/>
  <c r="F66" i="10"/>
  <c r="V67" i="10"/>
  <c r="P67" i="10"/>
  <c r="K67" i="10"/>
  <c r="F67" i="10"/>
  <c r="E60" i="10"/>
  <c r="E60" i="12" l="1"/>
  <c r="E69" i="12" s="1"/>
  <c r="AJ63" i="12"/>
  <c r="R63" i="12"/>
  <c r="T63" i="12" s="1"/>
  <c r="U63" i="12" s="1"/>
  <c r="AJ59" i="12"/>
  <c r="R59" i="12"/>
  <c r="T59" i="12" s="1"/>
  <c r="U59" i="12" s="1"/>
  <c r="R60" i="12"/>
  <c r="T60" i="12" s="1"/>
  <c r="U60" i="12" s="1"/>
  <c r="AJ60" i="12"/>
  <c r="R66" i="12"/>
  <c r="T66" i="12" s="1"/>
  <c r="U66" i="12" s="1"/>
  <c r="AJ66" i="12"/>
  <c r="AJ62" i="12"/>
  <c r="R62" i="12"/>
  <c r="T62" i="12" s="1"/>
  <c r="U62" i="12" s="1"/>
  <c r="AB58" i="12"/>
  <c r="AN58" i="12"/>
  <c r="Y64" i="12"/>
  <c r="Z64" i="12" s="1"/>
  <c r="AA64" i="12" s="1"/>
  <c r="AN64" i="12"/>
  <c r="H64" i="12"/>
  <c r="I64" i="12" s="1"/>
  <c r="J64" i="12" s="1"/>
  <c r="AB64" i="12"/>
  <c r="M64" i="12"/>
  <c r="N64" i="12" s="1"/>
  <c r="O64" i="12" s="1"/>
  <c r="AF64" i="12"/>
  <c r="Y67" i="12"/>
  <c r="Z67" i="12" s="1"/>
  <c r="AA67" i="12" s="1"/>
  <c r="AN67" i="12"/>
  <c r="Y65" i="12"/>
  <c r="Z65" i="12" s="1"/>
  <c r="AA65" i="12" s="1"/>
  <c r="AN65" i="12"/>
  <c r="AB63" i="12"/>
  <c r="H63" i="12"/>
  <c r="I63" i="12" s="1"/>
  <c r="J63" i="12" s="1"/>
  <c r="AB59" i="12"/>
  <c r="H59" i="12"/>
  <c r="I59" i="12" s="1"/>
  <c r="J59" i="12" s="1"/>
  <c r="H60" i="12"/>
  <c r="I60" i="12" s="1"/>
  <c r="J60" i="12" s="1"/>
  <c r="AB60" i="12"/>
  <c r="H66" i="12"/>
  <c r="I66" i="12" s="1"/>
  <c r="J66" i="12" s="1"/>
  <c r="AB66" i="12"/>
  <c r="M66" i="12"/>
  <c r="N66" i="12" s="1"/>
  <c r="O66" i="12" s="1"/>
  <c r="AF66" i="12"/>
  <c r="AB62" i="12"/>
  <c r="H62" i="12"/>
  <c r="I62" i="12" s="1"/>
  <c r="J62" i="12" s="1"/>
  <c r="AN62" i="12"/>
  <c r="Y62" i="12"/>
  <c r="Z62" i="12" s="1"/>
  <c r="AA62" i="12" s="1"/>
  <c r="AJ58" i="12"/>
  <c r="Y60" i="12"/>
  <c r="Z60" i="12" s="1"/>
  <c r="AA60" i="12" s="1"/>
  <c r="AN60" i="12"/>
  <c r="AF68" i="12"/>
  <c r="R64" i="12"/>
  <c r="T64" i="12" s="1"/>
  <c r="U64" i="12" s="1"/>
  <c r="AJ64" i="12"/>
  <c r="E69" i="11"/>
  <c r="E70" i="11" s="1"/>
  <c r="E31" i="11"/>
  <c r="H60" i="11"/>
  <c r="I60" i="11" s="1"/>
  <c r="J60" i="11" s="1"/>
  <c r="AB60" i="11"/>
  <c r="AJ58" i="11"/>
  <c r="AB67" i="11"/>
  <c r="H67" i="11"/>
  <c r="I67" i="11" s="1"/>
  <c r="J67" i="11" s="1"/>
  <c r="Y67" i="11"/>
  <c r="Z67" i="11" s="1"/>
  <c r="AA67" i="11" s="1"/>
  <c r="AN67" i="11"/>
  <c r="AB59" i="11"/>
  <c r="AN59" i="11"/>
  <c r="Y59" i="11"/>
  <c r="Z59" i="11" s="1"/>
  <c r="AA59" i="11" s="1"/>
  <c r="AB61" i="11"/>
  <c r="H61" i="11"/>
  <c r="I61" i="11" s="1"/>
  <c r="J61" i="11" s="1"/>
  <c r="Y60" i="11"/>
  <c r="Z60" i="11" s="1"/>
  <c r="AA60" i="11" s="1"/>
  <c r="AN60" i="11"/>
  <c r="AF58" i="11"/>
  <c r="Y66" i="11"/>
  <c r="Z66" i="11" s="1"/>
  <c r="AA66" i="11" s="1"/>
  <c r="AN66" i="11"/>
  <c r="R66" i="11"/>
  <c r="T66" i="11" s="1"/>
  <c r="U66" i="11" s="1"/>
  <c r="AJ66" i="11"/>
  <c r="Y64" i="11"/>
  <c r="Z64" i="11" s="1"/>
  <c r="AA64" i="11" s="1"/>
  <c r="AN64" i="11"/>
  <c r="R64" i="11"/>
  <c r="T64" i="11" s="1"/>
  <c r="U64" i="11" s="1"/>
  <c r="AJ64" i="11"/>
  <c r="AF62" i="11"/>
  <c r="M62" i="11"/>
  <c r="N62" i="11" s="1"/>
  <c r="O62" i="11" s="1"/>
  <c r="AJ62" i="11"/>
  <c r="R62" i="11"/>
  <c r="T62" i="11" s="1"/>
  <c r="U62" i="11" s="1"/>
  <c r="AB65" i="11"/>
  <c r="H65" i="11"/>
  <c r="I65" i="11" s="1"/>
  <c r="J65" i="11" s="1"/>
  <c r="Y65" i="11"/>
  <c r="Z65" i="11" s="1"/>
  <c r="AA65" i="11" s="1"/>
  <c r="AN65" i="11"/>
  <c r="AF63" i="11"/>
  <c r="M63" i="11"/>
  <c r="N63" i="11" s="1"/>
  <c r="O63" i="11" s="1"/>
  <c r="AJ63" i="11"/>
  <c r="R63" i="11"/>
  <c r="T63" i="11" s="1"/>
  <c r="U63" i="11" s="1"/>
  <c r="Y61" i="11"/>
  <c r="Z61" i="11" s="1"/>
  <c r="AA61" i="11" s="1"/>
  <c r="AN61" i="11"/>
  <c r="R60" i="11"/>
  <c r="T60" i="11" s="1"/>
  <c r="U60" i="11" s="1"/>
  <c r="AJ60" i="11"/>
  <c r="AF59" i="11"/>
  <c r="AB58" i="11"/>
  <c r="AJ67" i="11"/>
  <c r="R67" i="11"/>
  <c r="T67" i="11" s="1"/>
  <c r="U67" i="11" s="1"/>
  <c r="M67" i="11"/>
  <c r="N67" i="11" s="1"/>
  <c r="O67" i="11" s="1"/>
  <c r="AF67" i="11"/>
  <c r="AJ59" i="11"/>
  <c r="AJ61" i="11"/>
  <c r="R61" i="11"/>
  <c r="T61" i="11" s="1"/>
  <c r="U61" i="11" s="1"/>
  <c r="H66" i="11"/>
  <c r="I66" i="11" s="1"/>
  <c r="J66" i="11" s="1"/>
  <c r="AB66" i="11"/>
  <c r="M66" i="11"/>
  <c r="N66" i="11" s="1"/>
  <c r="O66" i="11" s="1"/>
  <c r="AF66" i="11"/>
  <c r="H64" i="11"/>
  <c r="I64" i="11" s="1"/>
  <c r="J64" i="11" s="1"/>
  <c r="AB64" i="11"/>
  <c r="M64" i="11"/>
  <c r="N64" i="11" s="1"/>
  <c r="O64" i="11" s="1"/>
  <c r="AF64" i="11"/>
  <c r="AB62" i="11"/>
  <c r="H62" i="11"/>
  <c r="I62" i="11" s="1"/>
  <c r="J62" i="11" s="1"/>
  <c r="AN62" i="11"/>
  <c r="Y62" i="11"/>
  <c r="Z62" i="11" s="1"/>
  <c r="AA62" i="11" s="1"/>
  <c r="AJ65" i="11"/>
  <c r="R65" i="11"/>
  <c r="T65" i="11" s="1"/>
  <c r="U65" i="11" s="1"/>
  <c r="M65" i="11"/>
  <c r="N65" i="11" s="1"/>
  <c r="O65" i="11" s="1"/>
  <c r="AF65" i="11"/>
  <c r="AB63" i="11"/>
  <c r="H63" i="11"/>
  <c r="I63" i="11" s="1"/>
  <c r="J63" i="11" s="1"/>
  <c r="AN63" i="11"/>
  <c r="Y63" i="11"/>
  <c r="Z63" i="11" s="1"/>
  <c r="AA63" i="11" s="1"/>
  <c r="M61" i="11"/>
  <c r="N61" i="11" s="1"/>
  <c r="O61" i="11" s="1"/>
  <c r="AF61" i="11"/>
  <c r="AN68" i="11"/>
  <c r="AN67" i="10"/>
  <c r="Y67" i="10"/>
  <c r="Z67" i="10" s="1"/>
  <c r="AA67" i="10" s="1"/>
  <c r="Y66" i="10"/>
  <c r="Z66" i="10" s="1"/>
  <c r="AA66" i="10" s="1"/>
  <c r="AN66" i="10"/>
  <c r="AN65" i="10"/>
  <c r="Y65" i="10"/>
  <c r="Z65" i="10" s="1"/>
  <c r="AA65" i="10" s="1"/>
  <c r="Y64" i="10"/>
  <c r="Z64" i="10" s="1"/>
  <c r="AA64" i="10" s="1"/>
  <c r="AN64" i="10"/>
  <c r="AN63" i="10"/>
  <c r="Y63" i="10"/>
  <c r="Z63" i="10" s="1"/>
  <c r="AA63" i="10" s="1"/>
  <c r="Y62" i="10"/>
  <c r="Z62" i="10" s="1"/>
  <c r="AA62" i="10" s="1"/>
  <c r="AN62" i="10"/>
  <c r="AN61" i="10"/>
  <c r="Y61" i="10"/>
  <c r="Z61" i="10" s="1"/>
  <c r="AA61" i="10" s="1"/>
  <c r="Y60" i="10"/>
  <c r="Z60" i="10" s="1"/>
  <c r="AA60" i="10" s="1"/>
  <c r="AN60" i="10"/>
  <c r="AN59" i="10"/>
  <c r="Y59" i="10"/>
  <c r="Z59" i="10" s="1"/>
  <c r="AA59" i="10" s="1"/>
  <c r="E58" i="10"/>
  <c r="E69" i="10" s="1"/>
  <c r="E70" i="10" s="1"/>
  <c r="AB67" i="10"/>
  <c r="H67" i="10"/>
  <c r="I67" i="10" s="1"/>
  <c r="J67" i="10" s="1"/>
  <c r="AF67" i="10"/>
  <c r="M67" i="10"/>
  <c r="N67" i="10" s="1"/>
  <c r="O67" i="10" s="1"/>
  <c r="AJ67" i="10"/>
  <c r="R67" i="10"/>
  <c r="T67" i="10" s="1"/>
  <c r="U67" i="10" s="1"/>
  <c r="AB66" i="10"/>
  <c r="H66" i="10"/>
  <c r="I66" i="10" s="1"/>
  <c r="J66" i="10" s="1"/>
  <c r="AF66" i="10"/>
  <c r="M66" i="10"/>
  <c r="N66" i="10" s="1"/>
  <c r="O66" i="10" s="1"/>
  <c r="AJ66" i="10"/>
  <c r="R66" i="10"/>
  <c r="T66" i="10" s="1"/>
  <c r="U66" i="10" s="1"/>
  <c r="AB65" i="10"/>
  <c r="H65" i="10"/>
  <c r="I65" i="10" s="1"/>
  <c r="J65" i="10" s="1"/>
  <c r="AF65" i="10"/>
  <c r="M65" i="10"/>
  <c r="N65" i="10" s="1"/>
  <c r="O65" i="10" s="1"/>
  <c r="AJ65" i="10"/>
  <c r="R65" i="10"/>
  <c r="T65" i="10" s="1"/>
  <c r="U65" i="10" s="1"/>
  <c r="AB64" i="10"/>
  <c r="AF64" i="10"/>
  <c r="AJ64" i="10"/>
  <c r="AB63" i="10"/>
  <c r="AF63" i="10"/>
  <c r="AJ63" i="10"/>
  <c r="AB62" i="10"/>
  <c r="AF62" i="10"/>
  <c r="AJ62" i="10"/>
  <c r="AB61" i="10"/>
  <c r="AF61" i="10"/>
  <c r="AJ61" i="10"/>
  <c r="AB60" i="10"/>
  <c r="AF60" i="10"/>
  <c r="AJ60" i="10"/>
  <c r="AB59" i="10"/>
  <c r="AF59" i="10"/>
  <c r="AJ59" i="10"/>
  <c r="AB58" i="10"/>
  <c r="AF58" i="10"/>
  <c r="AJ58" i="10"/>
  <c r="E70" i="12" l="1"/>
  <c r="E31" i="12"/>
  <c r="X58" i="12"/>
  <c r="L58" i="12"/>
  <c r="G58" i="12"/>
  <c r="W58" i="12"/>
  <c r="Q58" i="12"/>
  <c r="AJ68" i="12"/>
  <c r="AN68" i="12"/>
  <c r="AB68" i="12"/>
  <c r="X59" i="11"/>
  <c r="L59" i="11"/>
  <c r="W59" i="11"/>
  <c r="Q59" i="11"/>
  <c r="G59" i="11"/>
  <c r="AB68" i="11"/>
  <c r="AF68" i="11"/>
  <c r="AJ68" i="11"/>
  <c r="X58" i="11"/>
  <c r="L58" i="11"/>
  <c r="W58" i="11"/>
  <c r="Q58" i="11"/>
  <c r="G58" i="11"/>
  <c r="E31" i="10"/>
  <c r="X64" i="10"/>
  <c r="W64" i="10"/>
  <c r="Q64" i="10"/>
  <c r="L64" i="10"/>
  <c r="G64" i="10"/>
  <c r="X63" i="10"/>
  <c r="W63" i="10"/>
  <c r="Q63" i="10"/>
  <c r="L63" i="10"/>
  <c r="G63" i="10"/>
  <c r="X62" i="10"/>
  <c r="W62" i="10"/>
  <c r="Q62" i="10"/>
  <c r="L62" i="10"/>
  <c r="G62" i="10"/>
  <c r="AN68" i="10"/>
  <c r="AJ68" i="10"/>
  <c r="AF68" i="10"/>
  <c r="AB68" i="10"/>
  <c r="X61" i="10"/>
  <c r="W61" i="10"/>
  <c r="Q61" i="10"/>
  <c r="L61" i="10"/>
  <c r="G61" i="10"/>
  <c r="X60" i="10"/>
  <c r="W60" i="10"/>
  <c r="Q60" i="10"/>
  <c r="L60" i="10"/>
  <c r="G60" i="10"/>
  <c r="X59" i="10"/>
  <c r="W59" i="10"/>
  <c r="Q59" i="10"/>
  <c r="L59" i="10"/>
  <c r="G59" i="10"/>
  <c r="X58" i="10"/>
  <c r="W58" i="10"/>
  <c r="AO58" i="10" s="1"/>
  <c r="Q58" i="10"/>
  <c r="L58" i="10"/>
  <c r="G58" i="10"/>
  <c r="AO58" i="12" l="1"/>
  <c r="AO69" i="12" s="1"/>
  <c r="Y58" i="12"/>
  <c r="AK58" i="12"/>
  <c r="AK69" i="12" s="1"/>
  <c r="R58" i="12"/>
  <c r="AC58" i="12"/>
  <c r="AC69" i="12" s="1"/>
  <c r="H58" i="12"/>
  <c r="AG58" i="12"/>
  <c r="AG69" i="12" s="1"/>
  <c r="M58" i="12"/>
  <c r="AO58" i="11"/>
  <c r="AO69" i="11" s="1"/>
  <c r="Y58" i="11"/>
  <c r="AK59" i="11"/>
  <c r="R59" i="11"/>
  <c r="T59" i="11" s="1"/>
  <c r="U59" i="11" s="1"/>
  <c r="AG59" i="11"/>
  <c r="M59" i="11"/>
  <c r="N59" i="11" s="1"/>
  <c r="O59" i="11" s="1"/>
  <c r="AC59" i="11"/>
  <c r="H59" i="11"/>
  <c r="I59" i="11" s="1"/>
  <c r="J59" i="11" s="1"/>
  <c r="AK58" i="11"/>
  <c r="R58" i="11"/>
  <c r="AG58" i="11"/>
  <c r="M58" i="11"/>
  <c r="AC58" i="11"/>
  <c r="H58" i="11"/>
  <c r="Y58" i="10"/>
  <c r="Z58" i="10" s="1"/>
  <c r="AA58" i="10" s="1"/>
  <c r="AO60" i="10"/>
  <c r="AO59" i="10"/>
  <c r="AO61" i="10"/>
  <c r="AC64" i="10"/>
  <c r="H64" i="10"/>
  <c r="I64" i="10" s="1"/>
  <c r="J64" i="10" s="1"/>
  <c r="AG64" i="10"/>
  <c r="M64" i="10"/>
  <c r="N64" i="10" s="1"/>
  <c r="O64" i="10" s="1"/>
  <c r="AK64" i="10"/>
  <c r="R64" i="10"/>
  <c r="AC63" i="10"/>
  <c r="H63" i="10"/>
  <c r="I63" i="10" s="1"/>
  <c r="J63" i="10" s="1"/>
  <c r="AG63" i="10"/>
  <c r="M63" i="10"/>
  <c r="N63" i="10" s="1"/>
  <c r="O63" i="10" s="1"/>
  <c r="AK63" i="10"/>
  <c r="R63" i="10"/>
  <c r="AC62" i="10"/>
  <c r="H62" i="10"/>
  <c r="I62" i="10" s="1"/>
  <c r="J62" i="10" s="1"/>
  <c r="AG62" i="10"/>
  <c r="M62" i="10"/>
  <c r="N62" i="10" s="1"/>
  <c r="O62" i="10" s="1"/>
  <c r="AK62" i="10"/>
  <c r="R62" i="10"/>
  <c r="T62" i="10" s="1"/>
  <c r="U62" i="10" s="1"/>
  <c r="AC58" i="10"/>
  <c r="H58" i="10"/>
  <c r="AG58" i="10"/>
  <c r="M58" i="10"/>
  <c r="N58" i="10" s="1"/>
  <c r="O58" i="10" s="1"/>
  <c r="AK58" i="10"/>
  <c r="R58" i="10"/>
  <c r="AC59" i="10"/>
  <c r="H59" i="10"/>
  <c r="I59" i="10" s="1"/>
  <c r="J59" i="10" s="1"/>
  <c r="AG59" i="10"/>
  <c r="M59" i="10"/>
  <c r="N59" i="10" s="1"/>
  <c r="O59" i="10" s="1"/>
  <c r="AK59" i="10"/>
  <c r="R59" i="10"/>
  <c r="AC60" i="10"/>
  <c r="H60" i="10"/>
  <c r="I60" i="10" s="1"/>
  <c r="J60" i="10" s="1"/>
  <c r="AG60" i="10"/>
  <c r="M60" i="10"/>
  <c r="N60" i="10" s="1"/>
  <c r="O60" i="10" s="1"/>
  <c r="AK60" i="10"/>
  <c r="R60" i="10"/>
  <c r="AC61" i="10"/>
  <c r="H61" i="10"/>
  <c r="I61" i="10" s="1"/>
  <c r="J61" i="10" s="1"/>
  <c r="AG61" i="10"/>
  <c r="M61" i="10"/>
  <c r="N61" i="10" s="1"/>
  <c r="O61" i="10" s="1"/>
  <c r="AK61" i="10"/>
  <c r="R61" i="10"/>
  <c r="T58" i="12" l="1"/>
  <c r="U58" i="12" s="1"/>
  <c r="U69" i="12" s="1"/>
  <c r="U70" i="12" s="1"/>
  <c r="S58" i="12"/>
  <c r="S69" i="12" s="1"/>
  <c r="AK72" i="12" s="1"/>
  <c r="AK70" i="12" s="1"/>
  <c r="Z58" i="12"/>
  <c r="AA58" i="12" s="1"/>
  <c r="AA69" i="12" s="1"/>
  <c r="AA70" i="12" s="1"/>
  <c r="Y69" i="12"/>
  <c r="AO72" i="12" s="1"/>
  <c r="AO70" i="12" s="1"/>
  <c r="N58" i="12"/>
  <c r="O58" i="12" s="1"/>
  <c r="O69" i="12" s="1"/>
  <c r="O70" i="12" s="1"/>
  <c r="M69" i="12"/>
  <c r="AG72" i="12" s="1"/>
  <c r="AG70" i="12" s="1"/>
  <c r="I58" i="12"/>
  <c r="J58" i="12" s="1"/>
  <c r="J69" i="12" s="1"/>
  <c r="J70" i="12" s="1"/>
  <c r="H69" i="12"/>
  <c r="AC72" i="12" s="1"/>
  <c r="AC70" i="12" s="1"/>
  <c r="Z58" i="11"/>
  <c r="AA58" i="11" s="1"/>
  <c r="AA69" i="11" s="1"/>
  <c r="AA70" i="11" s="1"/>
  <c r="Y69" i="11"/>
  <c r="AO72" i="11" s="1"/>
  <c r="AO70" i="11" s="1"/>
  <c r="AC69" i="11"/>
  <c r="M69" i="11"/>
  <c r="AG72" i="11" s="1"/>
  <c r="AG70" i="11" s="1"/>
  <c r="N58" i="11"/>
  <c r="O58" i="11" s="1"/>
  <c r="O69" i="11" s="1"/>
  <c r="O70" i="11" s="1"/>
  <c r="T58" i="11"/>
  <c r="U58" i="11" s="1"/>
  <c r="U69" i="11" s="1"/>
  <c r="U70" i="11" s="1"/>
  <c r="S58" i="11"/>
  <c r="S69" i="11" s="1"/>
  <c r="AK72" i="11" s="1"/>
  <c r="AK70" i="11" s="1"/>
  <c r="H69" i="11"/>
  <c r="AC72" i="11" s="1"/>
  <c r="AC70" i="11" s="1"/>
  <c r="I58" i="11"/>
  <c r="J58" i="11" s="1"/>
  <c r="J69" i="11" s="1"/>
  <c r="J70" i="11" s="1"/>
  <c r="AG69" i="11"/>
  <c r="AG71" i="11" s="1"/>
  <c r="AK69" i="11"/>
  <c r="AO69" i="10"/>
  <c r="S58" i="10"/>
  <c r="T58" i="10"/>
  <c r="U58" i="10" s="1"/>
  <c r="T61" i="10"/>
  <c r="U61" i="10" s="1"/>
  <c r="S61" i="10"/>
  <c r="T60" i="10"/>
  <c r="U60" i="10" s="1"/>
  <c r="S60" i="10"/>
  <c r="AG69" i="10"/>
  <c r="AC69" i="10"/>
  <c r="T59" i="10"/>
  <c r="U59" i="10" s="1"/>
  <c r="S59" i="10"/>
  <c r="AA69" i="10"/>
  <c r="AA70" i="10" s="1"/>
  <c r="Y69" i="10"/>
  <c r="AO72" i="10" s="1"/>
  <c r="AO70" i="10" s="1"/>
  <c r="AO71" i="10" s="1"/>
  <c r="AK69" i="10"/>
  <c r="T63" i="10"/>
  <c r="U63" i="10" s="1"/>
  <c r="S63" i="10"/>
  <c r="T64" i="10"/>
  <c r="U64" i="10" s="1"/>
  <c r="S64" i="10"/>
  <c r="M69" i="10"/>
  <c r="I58" i="10"/>
  <c r="J58" i="10" s="1"/>
  <c r="J69" i="10" s="1"/>
  <c r="J70" i="10" s="1"/>
  <c r="H69" i="10"/>
  <c r="AC72" i="10" s="1"/>
  <c r="AC70" i="10" s="1"/>
  <c r="O69" i="10"/>
  <c r="O70" i="10" s="1"/>
  <c r="AL60" i="12" l="1"/>
  <c r="AM60" i="12" s="1"/>
  <c r="AL59" i="12"/>
  <c r="AM59" i="12" s="1"/>
  <c r="AL61" i="12"/>
  <c r="AM61" i="12" s="1"/>
  <c r="AL58" i="12"/>
  <c r="AM58" i="12" s="1"/>
  <c r="AL66" i="12"/>
  <c r="AM66" i="12" s="1"/>
  <c r="AL65" i="12"/>
  <c r="AM65" i="12" s="1"/>
  <c r="AL64" i="12"/>
  <c r="AM64" i="12" s="1"/>
  <c r="AL63" i="12"/>
  <c r="AM63" i="12" s="1"/>
  <c r="AL62" i="12"/>
  <c r="AM62" i="12" s="1"/>
  <c r="AK71" i="12"/>
  <c r="AP63" i="12"/>
  <c r="AQ63" i="12" s="1"/>
  <c r="AP59" i="12"/>
  <c r="AQ59" i="12" s="1"/>
  <c r="AP67" i="12"/>
  <c r="AQ67" i="12" s="1"/>
  <c r="AP66" i="12"/>
  <c r="AQ66" i="12" s="1"/>
  <c r="AP60" i="12"/>
  <c r="AQ60" i="12" s="1"/>
  <c r="AP65" i="12"/>
  <c r="AQ65" i="12" s="1"/>
  <c r="AP62" i="12"/>
  <c r="AQ62" i="12" s="1"/>
  <c r="AP58" i="12"/>
  <c r="AQ58" i="12" s="1"/>
  <c r="AP61" i="12"/>
  <c r="AQ61" i="12" s="1"/>
  <c r="AP64" i="12"/>
  <c r="AQ64" i="12" s="1"/>
  <c r="AO71" i="12"/>
  <c r="AD66" i="12"/>
  <c r="AE66" i="12" s="1"/>
  <c r="AD62" i="12"/>
  <c r="AE62" i="12" s="1"/>
  <c r="AD58" i="12"/>
  <c r="AE58" i="12" s="1"/>
  <c r="AD65" i="12"/>
  <c r="AE65" i="12" s="1"/>
  <c r="AD60" i="12"/>
  <c r="AE60" i="12" s="1"/>
  <c r="AD64" i="12"/>
  <c r="AE64" i="12" s="1"/>
  <c r="AD59" i="12"/>
  <c r="AE59" i="12" s="1"/>
  <c r="AD67" i="12"/>
  <c r="AE67" i="12" s="1"/>
  <c r="AD63" i="12"/>
  <c r="AE63" i="12" s="1"/>
  <c r="AD61" i="12"/>
  <c r="AE61" i="12" s="1"/>
  <c r="AC71" i="12"/>
  <c r="AH66" i="12"/>
  <c r="AI66" i="12" s="1"/>
  <c r="AH62" i="12"/>
  <c r="AI62" i="12" s="1"/>
  <c r="AH58" i="12"/>
  <c r="AI58" i="12" s="1"/>
  <c r="AH60" i="12"/>
  <c r="AI60" i="12" s="1"/>
  <c r="AH63" i="12"/>
  <c r="AI63" i="12" s="1"/>
  <c r="AG71" i="12"/>
  <c r="AH64" i="12"/>
  <c r="AI64" i="12" s="1"/>
  <c r="AH59" i="12"/>
  <c r="AI59" i="12" s="1"/>
  <c r="AH67" i="12"/>
  <c r="AI67" i="12" s="1"/>
  <c r="AH65" i="12"/>
  <c r="AI65" i="12" s="1"/>
  <c r="AH61" i="12"/>
  <c r="AI61" i="12" s="1"/>
  <c r="AP65" i="11"/>
  <c r="AQ65" i="11" s="1"/>
  <c r="AP62" i="11"/>
  <c r="AQ62" i="11" s="1"/>
  <c r="AP58" i="11"/>
  <c r="AQ58" i="11" s="1"/>
  <c r="AP66" i="11"/>
  <c r="AQ66" i="11" s="1"/>
  <c r="AP61" i="11"/>
  <c r="AQ61" i="11" s="1"/>
  <c r="AO71" i="11"/>
  <c r="AP63" i="11"/>
  <c r="AQ63" i="11" s="1"/>
  <c r="AP59" i="11"/>
  <c r="AQ59" i="11" s="1"/>
  <c r="AP67" i="11"/>
  <c r="AQ67" i="11" s="1"/>
  <c r="AP64" i="11"/>
  <c r="AQ64" i="11" s="1"/>
  <c r="AP60" i="11"/>
  <c r="AQ60" i="11" s="1"/>
  <c r="AK71" i="11"/>
  <c r="AD66" i="11"/>
  <c r="AE66" i="11" s="1"/>
  <c r="AD64" i="11"/>
  <c r="AE64" i="11" s="1"/>
  <c r="AD62" i="11"/>
  <c r="AE62" i="11" s="1"/>
  <c r="AD59" i="11"/>
  <c r="AE59" i="11" s="1"/>
  <c r="AD58" i="11"/>
  <c r="AE58" i="11" s="1"/>
  <c r="AD67" i="11"/>
  <c r="AE67" i="11" s="1"/>
  <c r="AD65" i="11"/>
  <c r="AE65" i="11" s="1"/>
  <c r="AD63" i="11"/>
  <c r="AE63" i="11" s="1"/>
  <c r="AD61" i="11"/>
  <c r="AE61" i="11" s="1"/>
  <c r="AD60" i="11"/>
  <c r="AE60" i="11" s="1"/>
  <c r="AL66" i="11"/>
  <c r="AM66" i="11" s="1"/>
  <c r="AL64" i="11"/>
  <c r="AM64" i="11" s="1"/>
  <c r="AL62" i="11"/>
  <c r="AM62" i="11" s="1"/>
  <c r="AL59" i="11"/>
  <c r="AM59" i="11" s="1"/>
  <c r="AL58" i="11"/>
  <c r="AM58" i="11" s="1"/>
  <c r="AL65" i="11"/>
  <c r="AM65" i="11" s="1"/>
  <c r="AL63" i="11"/>
  <c r="AM63" i="11" s="1"/>
  <c r="AL61" i="11"/>
  <c r="AM61" i="11" s="1"/>
  <c r="AL60" i="11"/>
  <c r="AM60" i="11" s="1"/>
  <c r="AH66" i="11"/>
  <c r="AI66" i="11" s="1"/>
  <c r="AH64" i="11"/>
  <c r="AI64" i="11" s="1"/>
  <c r="AH62" i="11"/>
  <c r="AI62" i="11" s="1"/>
  <c r="AH59" i="11"/>
  <c r="AI59" i="11" s="1"/>
  <c r="AH58" i="11"/>
  <c r="AI58" i="11" s="1"/>
  <c r="AH67" i="11"/>
  <c r="AI67" i="11" s="1"/>
  <c r="AH65" i="11"/>
  <c r="AI65" i="11" s="1"/>
  <c r="AH63" i="11"/>
  <c r="AI63" i="11" s="1"/>
  <c r="AH61" i="11"/>
  <c r="AI61" i="11" s="1"/>
  <c r="AH60" i="11"/>
  <c r="AI60" i="11" s="1"/>
  <c r="AC71" i="11"/>
  <c r="A31" i="11" s="1"/>
  <c r="AC71" i="10"/>
  <c r="U69" i="10"/>
  <c r="U70" i="10" s="1"/>
  <c r="AG72" i="10"/>
  <c r="AG70" i="10" s="1"/>
  <c r="AH67" i="10" s="1"/>
  <c r="AI67" i="10" s="1"/>
  <c r="S69" i="10"/>
  <c r="AK72" i="10" s="1"/>
  <c r="AD67" i="10"/>
  <c r="AE67" i="10" s="1"/>
  <c r="AD66" i="10"/>
  <c r="AE66" i="10" s="1"/>
  <c r="AD65" i="10"/>
  <c r="AE65" i="10" s="1"/>
  <c r="AD64" i="10"/>
  <c r="AE64" i="10" s="1"/>
  <c r="AD63" i="10"/>
  <c r="AE63" i="10" s="1"/>
  <c r="AD62" i="10"/>
  <c r="AE62" i="10" s="1"/>
  <c r="AD61" i="10"/>
  <c r="AE61" i="10" s="1"/>
  <c r="AD60" i="10"/>
  <c r="AE60" i="10" s="1"/>
  <c r="AD59" i="10"/>
  <c r="AE59" i="10" s="1"/>
  <c r="AR63" i="12" l="1"/>
  <c r="AT63" i="12" s="1"/>
  <c r="L10" i="12" s="1"/>
  <c r="AR58" i="12"/>
  <c r="AR66" i="12"/>
  <c r="AT66" i="12" s="1"/>
  <c r="L13" i="12" s="1"/>
  <c r="A31" i="12"/>
  <c r="C31" i="12" s="1"/>
  <c r="AR59" i="12"/>
  <c r="AR60" i="12"/>
  <c r="AT60" i="12" s="1"/>
  <c r="L7" i="12" s="1"/>
  <c r="AR61" i="12"/>
  <c r="AT61" i="12" s="1"/>
  <c r="L8" i="12" s="1"/>
  <c r="AR67" i="12"/>
  <c r="AT67" i="12" s="1"/>
  <c r="L14" i="12" s="1"/>
  <c r="AR64" i="12"/>
  <c r="AT64" i="12" s="1"/>
  <c r="L11" i="12" s="1"/>
  <c r="AR65" i="12"/>
  <c r="AT65" i="12" s="1"/>
  <c r="L12" i="12" s="1"/>
  <c r="AR62" i="12"/>
  <c r="AT62" i="12" s="1"/>
  <c r="L9" i="12" s="1"/>
  <c r="C31" i="11"/>
  <c r="AR60" i="11"/>
  <c r="AT60" i="11" s="1"/>
  <c r="L7" i="11" s="1"/>
  <c r="AR63" i="11"/>
  <c r="AT63" i="11" s="1"/>
  <c r="L10" i="11" s="1"/>
  <c r="AR67" i="11"/>
  <c r="AT67" i="11" s="1"/>
  <c r="L14" i="11" s="1"/>
  <c r="AR59" i="11"/>
  <c r="AT59" i="11" s="1"/>
  <c r="L6" i="11" s="1"/>
  <c r="AR64" i="11"/>
  <c r="AT64" i="11" s="1"/>
  <c r="L11" i="11" s="1"/>
  <c r="AR61" i="11"/>
  <c r="AT61" i="11" s="1"/>
  <c r="L8" i="11" s="1"/>
  <c r="AR65" i="11"/>
  <c r="AT65" i="11" s="1"/>
  <c r="L12" i="11" s="1"/>
  <c r="AR58" i="11"/>
  <c r="AR62" i="11"/>
  <c r="AT62" i="11" s="1"/>
  <c r="L9" i="11" s="1"/>
  <c r="AR66" i="11"/>
  <c r="AT66" i="11" s="1"/>
  <c r="L13" i="11" s="1"/>
  <c r="AG71" i="10"/>
  <c r="AP58" i="10"/>
  <c r="AQ58" i="10" s="1"/>
  <c r="AH60" i="10"/>
  <c r="AI60" i="10" s="1"/>
  <c r="AH64" i="10"/>
  <c r="AI64" i="10" s="1"/>
  <c r="AH58" i="10"/>
  <c r="AI58" i="10" s="1"/>
  <c r="AH62" i="10"/>
  <c r="AI62" i="10" s="1"/>
  <c r="AH66" i="10"/>
  <c r="AI66" i="10" s="1"/>
  <c r="AH59" i="10"/>
  <c r="AI59" i="10" s="1"/>
  <c r="AH61" i="10"/>
  <c r="AI61" i="10" s="1"/>
  <c r="AH63" i="10"/>
  <c r="AI63" i="10" s="1"/>
  <c r="AH65" i="10"/>
  <c r="AI65" i="10" s="1"/>
  <c r="AP59" i="10"/>
  <c r="AQ59" i="10" s="1"/>
  <c r="AP61" i="10"/>
  <c r="AQ61" i="10" s="1"/>
  <c r="AP63" i="10"/>
  <c r="AQ63" i="10" s="1"/>
  <c r="AP65" i="10"/>
  <c r="AQ65" i="10" s="1"/>
  <c r="AP67" i="10"/>
  <c r="AQ67" i="10" s="1"/>
  <c r="AR67" i="10" s="1"/>
  <c r="AP60" i="10"/>
  <c r="AQ60" i="10" s="1"/>
  <c r="AP62" i="10"/>
  <c r="AQ62" i="10" s="1"/>
  <c r="AP64" i="10"/>
  <c r="AQ64" i="10" s="1"/>
  <c r="AP66" i="10"/>
  <c r="AQ66" i="10" s="1"/>
  <c r="AK70" i="10"/>
  <c r="AD58" i="10"/>
  <c r="AE58" i="10" s="1"/>
  <c r="AT59" i="12" l="1"/>
  <c r="L6" i="12" s="1"/>
  <c r="AR68" i="12"/>
  <c r="AS58" i="12" s="1"/>
  <c r="AT58" i="12" s="1"/>
  <c r="AR68" i="11"/>
  <c r="AS58" i="11" s="1"/>
  <c r="AT58" i="11" s="1"/>
  <c r="AT67" i="10"/>
  <c r="L14" i="10" s="1"/>
  <c r="AL58" i="10"/>
  <c r="AM58" i="10" s="1"/>
  <c r="AR58" i="10" s="1"/>
  <c r="AK71" i="10"/>
  <c r="AL66" i="10"/>
  <c r="AM66" i="10" s="1"/>
  <c r="AR66" i="10" s="1"/>
  <c r="AL65" i="10"/>
  <c r="AM65" i="10" s="1"/>
  <c r="AR65" i="10" s="1"/>
  <c r="AL64" i="10"/>
  <c r="AM64" i="10" s="1"/>
  <c r="AR64" i="10" s="1"/>
  <c r="AL63" i="10"/>
  <c r="AM63" i="10" s="1"/>
  <c r="AR63" i="10" s="1"/>
  <c r="AL62" i="10"/>
  <c r="AM62" i="10" s="1"/>
  <c r="AR62" i="10" s="1"/>
  <c r="AL61" i="10"/>
  <c r="AM61" i="10" s="1"/>
  <c r="AR61" i="10" s="1"/>
  <c r="AL60" i="10"/>
  <c r="AM60" i="10" s="1"/>
  <c r="AR60" i="10" s="1"/>
  <c r="AL59" i="10"/>
  <c r="AM59" i="10" s="1"/>
  <c r="AR59" i="10" s="1"/>
  <c r="L5" i="12" l="1"/>
  <c r="AT68" i="12"/>
  <c r="AT68" i="11"/>
  <c r="L5" i="11"/>
  <c r="AT59" i="10"/>
  <c r="L6" i="10" s="1"/>
  <c r="AT60" i="10"/>
  <c r="L7" i="10" s="1"/>
  <c r="AT61" i="10"/>
  <c r="L8" i="10" s="1"/>
  <c r="AT62" i="10"/>
  <c r="L9" i="10" s="1"/>
  <c r="AT63" i="10"/>
  <c r="L10" i="10" s="1"/>
  <c r="AT64" i="10"/>
  <c r="L11" i="10" s="1"/>
  <c r="AT65" i="10"/>
  <c r="L12" i="10" s="1"/>
  <c r="AT66" i="10"/>
  <c r="L13" i="10" s="1"/>
  <c r="A31" i="10"/>
  <c r="C31" i="10" s="1"/>
  <c r="AR68" i="10"/>
  <c r="AS58" i="10" l="1"/>
  <c r="AT58" i="10" s="1"/>
  <c r="AT68" i="10" s="1"/>
  <c r="L5" i="10" l="1"/>
</calcChain>
</file>

<file path=xl/sharedStrings.xml><?xml version="1.0" encoding="utf-8"?>
<sst xmlns="http://schemas.openxmlformats.org/spreadsheetml/2006/main" count="550" uniqueCount="116">
  <si>
    <t>所得金額合計</t>
    <rPh sb="0" eb="2">
      <t>ショトク</t>
    </rPh>
    <rPh sb="2" eb="4">
      <t>キンガク</t>
    </rPh>
    <rPh sb="4" eb="6">
      <t>ゴウケイ</t>
    </rPh>
    <phoneticPr fontId="1"/>
  </si>
  <si>
    <t>1月1日時点の年齢</t>
    <rPh sb="1" eb="2">
      <t>ガツ</t>
    </rPh>
    <rPh sb="3" eb="4">
      <t>ニチ</t>
    </rPh>
    <rPh sb="4" eb="6">
      <t>ジテン</t>
    </rPh>
    <rPh sb="7" eb="9">
      <t>ネンレイ</t>
    </rPh>
    <phoneticPr fontId="1"/>
  </si>
  <si>
    <t>年金所得の有無</t>
    <rPh sb="0" eb="2">
      <t>ネンキン</t>
    </rPh>
    <rPh sb="2" eb="4">
      <t>ショトク</t>
    </rPh>
    <rPh sb="5" eb="7">
      <t>ウム</t>
    </rPh>
    <phoneticPr fontId="1"/>
  </si>
  <si>
    <t>国保加入月数</t>
    <rPh sb="0" eb="2">
      <t>コクホ</t>
    </rPh>
    <rPh sb="2" eb="4">
      <t>カニュウ</t>
    </rPh>
    <rPh sb="4" eb="6">
      <t>ツキスウ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</si>
  <si>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</si>
  <si>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</si>
  <si>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</si>
  <si>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</si>
  <si>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</si>
  <si>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擬制世帯主</t>
    <rPh sb="0" eb="2">
      <t>ギセイ</t>
    </rPh>
    <rPh sb="2" eb="5">
      <t>セタイヌシ</t>
    </rPh>
    <phoneticPr fontId="1"/>
  </si>
  <si>
    <t>軽減基準所得</t>
    <rPh sb="0" eb="2">
      <t>ケイゲン</t>
    </rPh>
    <rPh sb="2" eb="4">
      <t>キジュン</t>
    </rPh>
    <rPh sb="4" eb="6">
      <t>ショトク</t>
    </rPh>
    <phoneticPr fontId="1"/>
  </si>
  <si>
    <t>所得割対象額</t>
    <rPh sb="0" eb="2">
      <t>ショトク</t>
    </rPh>
    <rPh sb="2" eb="3">
      <t>ワリ</t>
    </rPh>
    <rPh sb="3" eb="5">
      <t>タイショウ</t>
    </rPh>
    <rPh sb="5" eb="6">
      <t>ガク</t>
    </rPh>
    <phoneticPr fontId="1"/>
  </si>
  <si>
    <t>軽減判定</t>
    <rPh sb="0" eb="2">
      <t>ケイゲン</t>
    </rPh>
    <rPh sb="2" eb="4">
      <t>ハンテイ</t>
    </rPh>
    <phoneticPr fontId="1"/>
  </si>
  <si>
    <t>加入手続時期</t>
    <rPh sb="0" eb="2">
      <t>カニュウ</t>
    </rPh>
    <rPh sb="2" eb="4">
      <t>テツヅ</t>
    </rPh>
    <rPh sb="4" eb="6">
      <t>ジキ</t>
    </rPh>
    <phoneticPr fontId="1"/>
  </si>
  <si>
    <t>プルダウンリスト</t>
    <phoneticPr fontId="1"/>
  </si>
  <si>
    <t>65歳未満</t>
    <rPh sb="2" eb="3">
      <t>サイ</t>
    </rPh>
    <rPh sb="3" eb="5">
      <t>ミマン</t>
    </rPh>
    <phoneticPr fontId="1"/>
  </si>
  <si>
    <t>65歳以上</t>
    <rPh sb="2" eb="3">
      <t>サイ</t>
    </rPh>
    <rPh sb="3" eb="5">
      <t>イジョウ</t>
    </rPh>
    <phoneticPr fontId="1"/>
  </si>
  <si>
    <t>6月中旬までに手続</t>
    <rPh sb="1" eb="2">
      <t>ガツ</t>
    </rPh>
    <rPh sb="2" eb="4">
      <t>チュウジュン</t>
    </rPh>
    <rPh sb="7" eb="9">
      <t>テツヅキ</t>
    </rPh>
    <phoneticPr fontId="1"/>
  </si>
  <si>
    <t>6月中旬～7月中旬までに手続</t>
    <rPh sb="1" eb="2">
      <t>ガツ</t>
    </rPh>
    <rPh sb="2" eb="4">
      <t>チュウジュン</t>
    </rPh>
    <rPh sb="6" eb="7">
      <t>ガツ</t>
    </rPh>
    <rPh sb="7" eb="9">
      <t>チュウジュン</t>
    </rPh>
    <rPh sb="12" eb="14">
      <t>テツヅキ</t>
    </rPh>
    <phoneticPr fontId="1"/>
  </si>
  <si>
    <t>7月中旬～8月中旬までに手続</t>
    <rPh sb="1" eb="2">
      <t>ガツ</t>
    </rPh>
    <rPh sb="2" eb="4">
      <t>チュウジュン</t>
    </rPh>
    <rPh sb="6" eb="7">
      <t>ガツ</t>
    </rPh>
    <rPh sb="7" eb="9">
      <t>チュウジュン</t>
    </rPh>
    <rPh sb="12" eb="14">
      <t>テツヅキ</t>
    </rPh>
    <phoneticPr fontId="1"/>
  </si>
  <si>
    <t>8月中旬～9月中旬までに手続</t>
    <rPh sb="1" eb="2">
      <t>ガツ</t>
    </rPh>
    <rPh sb="2" eb="4">
      <t>チュウジュン</t>
    </rPh>
    <rPh sb="6" eb="7">
      <t>ガツ</t>
    </rPh>
    <rPh sb="7" eb="9">
      <t>チュウジュン</t>
    </rPh>
    <rPh sb="12" eb="14">
      <t>テツヅキ</t>
    </rPh>
    <phoneticPr fontId="1"/>
  </si>
  <si>
    <t>9月中旬～10月中旬までに手続</t>
    <rPh sb="1" eb="2">
      <t>ガツ</t>
    </rPh>
    <rPh sb="2" eb="4">
      <t>チュウジュン</t>
    </rPh>
    <rPh sb="7" eb="8">
      <t>ガツ</t>
    </rPh>
    <rPh sb="8" eb="10">
      <t>チュウジュン</t>
    </rPh>
    <rPh sb="13" eb="15">
      <t>テツヅキ</t>
    </rPh>
    <phoneticPr fontId="1"/>
  </si>
  <si>
    <t>10月中旬～11月中旬までに手続</t>
    <rPh sb="2" eb="3">
      <t>ガツ</t>
    </rPh>
    <rPh sb="3" eb="5">
      <t>チュウジュン</t>
    </rPh>
    <rPh sb="8" eb="9">
      <t>ガツ</t>
    </rPh>
    <rPh sb="9" eb="11">
      <t>チュウジュン</t>
    </rPh>
    <rPh sb="14" eb="16">
      <t>テツヅキ</t>
    </rPh>
    <phoneticPr fontId="1"/>
  </si>
  <si>
    <t>11月中旬～12月中旬までに手続</t>
    <rPh sb="2" eb="3">
      <t>ガツ</t>
    </rPh>
    <rPh sb="3" eb="5">
      <t>チュウジュン</t>
    </rPh>
    <rPh sb="8" eb="9">
      <t>ガツ</t>
    </rPh>
    <rPh sb="9" eb="11">
      <t>チュウジュン</t>
    </rPh>
    <rPh sb="14" eb="16">
      <t>テツヅキ</t>
    </rPh>
    <phoneticPr fontId="1"/>
  </si>
  <si>
    <t>12月中旬～1月中旬までに手続</t>
    <rPh sb="2" eb="3">
      <t>ガツ</t>
    </rPh>
    <rPh sb="3" eb="5">
      <t>チュウジュン</t>
    </rPh>
    <rPh sb="7" eb="8">
      <t>ガツ</t>
    </rPh>
    <rPh sb="8" eb="10">
      <t>チュウジュン</t>
    </rPh>
    <rPh sb="13" eb="15">
      <t>テツヅキ</t>
    </rPh>
    <phoneticPr fontId="1"/>
  </si>
  <si>
    <t>1月中旬～2月中旬までに手続</t>
    <rPh sb="1" eb="2">
      <t>ガツ</t>
    </rPh>
    <rPh sb="2" eb="4">
      <t>チュウジュン</t>
    </rPh>
    <rPh sb="6" eb="7">
      <t>ガツ</t>
    </rPh>
    <rPh sb="7" eb="9">
      <t>チュウジュン</t>
    </rPh>
    <rPh sb="12" eb="14">
      <t>テツヅキ</t>
    </rPh>
    <phoneticPr fontId="1"/>
  </si>
  <si>
    <t>計算式</t>
    <rPh sb="0" eb="2">
      <t>ケイサン</t>
    </rPh>
    <rPh sb="2" eb="3">
      <t>シキ</t>
    </rPh>
    <phoneticPr fontId="1"/>
  </si>
  <si>
    <t>軽減基準所得-15万円</t>
    <rPh sb="0" eb="2">
      <t>ケイゲン</t>
    </rPh>
    <rPh sb="2" eb="4">
      <t>キジュン</t>
    </rPh>
    <rPh sb="4" eb="6">
      <t>ショトク</t>
    </rPh>
    <rPh sb="9" eb="11">
      <t>マンエン</t>
    </rPh>
    <phoneticPr fontId="1"/>
  </si>
  <si>
    <t>軽減人数</t>
    <rPh sb="0" eb="2">
      <t>ケイゲン</t>
    </rPh>
    <rPh sb="2" eb="4">
      <t>ニンズウ</t>
    </rPh>
    <phoneticPr fontId="1"/>
  </si>
  <si>
    <t>所得割計算</t>
    <rPh sb="0" eb="2">
      <t>ショトク</t>
    </rPh>
    <rPh sb="2" eb="3">
      <t>ワリ</t>
    </rPh>
    <rPh sb="3" eb="5">
      <t>ケイサン</t>
    </rPh>
    <phoneticPr fontId="1"/>
  </si>
  <si>
    <t>均等割計算</t>
    <rPh sb="0" eb="3">
      <t>キントウワリ</t>
    </rPh>
    <rPh sb="3" eb="5">
      <t>ケイサン</t>
    </rPh>
    <phoneticPr fontId="1"/>
  </si>
  <si>
    <t>税額等条件</t>
    <rPh sb="0" eb="2">
      <t>ゼイガク</t>
    </rPh>
    <rPh sb="2" eb="3">
      <t>トウ</t>
    </rPh>
    <rPh sb="3" eb="5">
      <t>ジョウケン</t>
    </rPh>
    <phoneticPr fontId="1"/>
  </si>
  <si>
    <t>所得割率</t>
    <rPh sb="0" eb="2">
      <t>ショトク</t>
    </rPh>
    <rPh sb="2" eb="3">
      <t>ワリ</t>
    </rPh>
    <rPh sb="3" eb="4">
      <t>リツ</t>
    </rPh>
    <phoneticPr fontId="1"/>
  </si>
  <si>
    <t>均等割額</t>
    <rPh sb="0" eb="3">
      <t>キントウワリ</t>
    </rPh>
    <rPh sb="3" eb="4">
      <t>ガク</t>
    </rPh>
    <phoneticPr fontId="1"/>
  </si>
  <si>
    <t>5割軽減1人当たり軽減基準額</t>
    <rPh sb="1" eb="2">
      <t>ワリ</t>
    </rPh>
    <rPh sb="2" eb="4">
      <t>ケイゲン</t>
    </rPh>
    <rPh sb="5" eb="6">
      <t>ニン</t>
    </rPh>
    <rPh sb="6" eb="7">
      <t>ア</t>
    </rPh>
    <rPh sb="9" eb="11">
      <t>ケイゲン</t>
    </rPh>
    <rPh sb="11" eb="13">
      <t>キジュン</t>
    </rPh>
    <rPh sb="13" eb="14">
      <t>ガク</t>
    </rPh>
    <phoneticPr fontId="1"/>
  </si>
  <si>
    <t>2割軽減1人当たり軽減基準額</t>
    <rPh sb="1" eb="2">
      <t>ワリ</t>
    </rPh>
    <rPh sb="2" eb="4">
      <t>ケイゲン</t>
    </rPh>
    <rPh sb="5" eb="6">
      <t>ニン</t>
    </rPh>
    <rPh sb="6" eb="7">
      <t>ア</t>
    </rPh>
    <rPh sb="9" eb="11">
      <t>ケイゲン</t>
    </rPh>
    <rPh sb="11" eb="13">
      <t>キジュン</t>
    </rPh>
    <rPh sb="13" eb="14">
      <t>ガク</t>
    </rPh>
    <phoneticPr fontId="1"/>
  </si>
  <si>
    <t>基礎課税分</t>
    <rPh sb="0" eb="2">
      <t>キソ</t>
    </rPh>
    <rPh sb="2" eb="4">
      <t>カゼイ</t>
    </rPh>
    <rPh sb="4" eb="5">
      <t>ブン</t>
    </rPh>
    <phoneticPr fontId="1"/>
  </si>
  <si>
    <t>後期高齢者支援金等分</t>
    <rPh sb="0" eb="2">
      <t>コウキ</t>
    </rPh>
    <rPh sb="2" eb="5">
      <t>コウレイシャ</t>
    </rPh>
    <rPh sb="5" eb="8">
      <t>シエンキン</t>
    </rPh>
    <rPh sb="8" eb="9">
      <t>トウ</t>
    </rPh>
    <rPh sb="9" eb="10">
      <t>ブン</t>
    </rPh>
    <phoneticPr fontId="1"/>
  </si>
  <si>
    <t>介護納付金分</t>
    <rPh sb="0" eb="2">
      <t>カイゴ</t>
    </rPh>
    <rPh sb="2" eb="5">
      <t>ノウフキン</t>
    </rPh>
    <rPh sb="5" eb="6">
      <t>ブン</t>
    </rPh>
    <phoneticPr fontId="1"/>
  </si>
  <si>
    <t>課税限度額</t>
    <rPh sb="0" eb="2">
      <t>カゼイ</t>
    </rPh>
    <rPh sb="2" eb="4">
      <t>ゲンド</t>
    </rPh>
    <rPh sb="4" eb="5">
      <t>ガク</t>
    </rPh>
    <phoneticPr fontId="1"/>
  </si>
  <si>
    <t>-</t>
    <phoneticPr fontId="1"/>
  </si>
  <si>
    <t>介護該当月数</t>
    <rPh sb="0" eb="2">
      <t>カイゴ</t>
    </rPh>
    <rPh sb="2" eb="4">
      <t>ガイトウ</t>
    </rPh>
    <rPh sb="4" eb="5">
      <t>ツキ</t>
    </rPh>
    <rPh sb="5" eb="6">
      <t>カズ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</si>
  <si>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</si>
  <si>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</si>
  <si>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4月1日時点で国保加入中</t>
    <rPh sb="1" eb="2">
      <t>ガツ</t>
    </rPh>
    <rPh sb="3" eb="4">
      <t>ニチ</t>
    </rPh>
    <rPh sb="4" eb="6">
      <t>ジテン</t>
    </rPh>
    <rPh sb="7" eb="9">
      <t>コクホ</t>
    </rPh>
    <rPh sb="9" eb="11">
      <t>カニュウ</t>
    </rPh>
    <rPh sb="11" eb="12">
      <t>チュウ</t>
    </rPh>
    <phoneticPr fontId="1"/>
  </si>
  <si>
    <t>支払時期</t>
    <rPh sb="0" eb="2">
      <t>シハライ</t>
    </rPh>
    <rPh sb="2" eb="4">
      <t>ジキ</t>
    </rPh>
    <phoneticPr fontId="1"/>
  </si>
  <si>
    <t>②　お客様の年税額見込等は下表のとおりです。</t>
    <rPh sb="3" eb="5">
      <t>キャクサマ</t>
    </rPh>
    <rPh sb="6" eb="9">
      <t>ネンゼイガク</t>
    </rPh>
    <rPh sb="9" eb="11">
      <t>ミコミ</t>
    </rPh>
    <rPh sb="11" eb="12">
      <t>トウ</t>
    </rPh>
    <rPh sb="13" eb="15">
      <t>カヒョウ</t>
    </rPh>
    <phoneticPr fontId="1"/>
  </si>
  <si>
    <t>③　国保加入手続をする時期を選択すると、支払時期と１回あたりの支払金額見込が表示されます。</t>
    <rPh sb="2" eb="4">
      <t>コクホ</t>
    </rPh>
    <rPh sb="4" eb="6">
      <t>カニュウ</t>
    </rPh>
    <rPh sb="6" eb="8">
      <t>テツヅ</t>
    </rPh>
    <rPh sb="11" eb="13">
      <t>ジキ</t>
    </rPh>
    <rPh sb="14" eb="16">
      <t>センタク</t>
    </rPh>
    <rPh sb="20" eb="22">
      <t>シハライ</t>
    </rPh>
    <rPh sb="22" eb="24">
      <t>ジキ</t>
    </rPh>
    <rPh sb="26" eb="27">
      <t>カイ</t>
    </rPh>
    <rPh sb="31" eb="33">
      <t>シハライ</t>
    </rPh>
    <rPh sb="33" eb="35">
      <t>キンガク</t>
    </rPh>
    <rPh sb="35" eb="37">
      <t>ミコ</t>
    </rPh>
    <rPh sb="38" eb="40">
      <t>ヒョウジ</t>
    </rPh>
    <phoneticPr fontId="1"/>
  </si>
  <si>
    <t>7月末から翌年3月末まで（9回払）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</si>
  <si>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8月末から翌年3月末まで（8回払）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</si>
  <si>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9月末から翌年3月末まで（7回払）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</si>
  <si>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10月末から翌年3月末まで（6回払）</t>
    <rPh sb="2" eb="3">
      <t>ガツ</t>
    </rPh>
    <rPh sb="3" eb="4">
      <t>マツ</t>
    </rPh>
    <rPh sb="6" eb="8">
      <t>ヨクトシ</t>
    </rPh>
    <rPh sb="9" eb="10">
      <t>ガツ</t>
    </rPh>
    <rPh sb="10" eb="11">
      <t>マツ</t>
    </rPh>
    <rPh sb="15" eb="16">
      <t>カイ</t>
    </rPh>
    <rPh sb="16" eb="17">
      <t>ハラ</t>
    </rPh>
    <phoneticPr fontId="1"/>
  </si>
  <si>
    <t>11月末から翌年3月末まで（5回払）</t>
    <rPh sb="2" eb="3">
      <t>ガツ</t>
    </rPh>
    <rPh sb="3" eb="4">
      <t>マツ</t>
    </rPh>
    <rPh sb="6" eb="8">
      <t>ヨクトシ</t>
    </rPh>
    <rPh sb="9" eb="10">
      <t>ガツ</t>
    </rPh>
    <rPh sb="10" eb="11">
      <t>マツ</t>
    </rPh>
    <rPh sb="15" eb="16">
      <t>カイ</t>
    </rPh>
    <rPh sb="16" eb="17">
      <t>ハラ</t>
    </rPh>
    <phoneticPr fontId="1"/>
  </si>
  <si>
    <t>12月25日から翌年3月末まで（4回払）</t>
    <rPh sb="2" eb="3">
      <t>ガツ</t>
    </rPh>
    <rPh sb="5" eb="6">
      <t>ニチ</t>
    </rPh>
    <rPh sb="8" eb="10">
      <t>ヨクトシ</t>
    </rPh>
    <rPh sb="11" eb="12">
      <t>ガツ</t>
    </rPh>
    <rPh sb="12" eb="13">
      <t>マツ</t>
    </rPh>
    <rPh sb="17" eb="18">
      <t>カイ</t>
    </rPh>
    <rPh sb="18" eb="19">
      <t>ハラ</t>
    </rPh>
    <phoneticPr fontId="1"/>
  </si>
  <si>
    <t>1月末から翌年3月末まで（3回払）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</si>
  <si>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2月末から翌年3月末まで（2回払）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</si>
  <si>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3月末（1回払）</t>
    <rPh sb="1" eb="2">
      <t>ガツ</t>
    </rPh>
    <rPh sb="2" eb="3">
      <t>マツ</t>
    </rPh>
    <rPh sb="5" eb="6">
      <t>カイ</t>
    </rPh>
    <rPh sb="6" eb="7">
      <t>ハラ</t>
    </rPh>
    <phoneticPr fontId="1"/>
  </si>
  <si>
    <t>※「年金所得の有無」は、「所得金額合計」の中に公的年金所得を含む場合は「有」を、含まない場合は「無」を入力してください。</t>
    <rPh sb="2" eb="4">
      <t>ネンキン</t>
    </rPh>
    <rPh sb="4" eb="6">
      <t>ショトク</t>
    </rPh>
    <rPh sb="7" eb="9">
      <t>ウム</t>
    </rPh>
    <rPh sb="13" eb="15">
      <t>ショトク</t>
    </rPh>
    <rPh sb="15" eb="17">
      <t>キンガク</t>
    </rPh>
    <rPh sb="17" eb="19">
      <t>ゴウケイ</t>
    </rPh>
    <rPh sb="21" eb="22">
      <t>ナカ</t>
    </rPh>
    <rPh sb="23" eb="25">
      <t>コウテキ</t>
    </rPh>
    <rPh sb="25" eb="27">
      <t>ネンキン</t>
    </rPh>
    <rPh sb="27" eb="29">
      <t>ショトク</t>
    </rPh>
    <rPh sb="30" eb="31">
      <t>フク</t>
    </rPh>
    <rPh sb="32" eb="34">
      <t>バアイ</t>
    </rPh>
    <rPh sb="36" eb="37">
      <t>ア</t>
    </rPh>
    <rPh sb="40" eb="41">
      <t>フク</t>
    </rPh>
    <rPh sb="44" eb="46">
      <t>バアイ</t>
    </rPh>
    <rPh sb="48" eb="49">
      <t>ナ</t>
    </rPh>
    <rPh sb="51" eb="53">
      <t>ニュウリョク</t>
    </rPh>
    <phoneticPr fontId="1"/>
  </si>
  <si>
    <t>※「介護該当月数」は、「国保加入月数」のうち、各月末において40歳以上65歳未満に該当する月数を入力してください。</t>
    <rPh sb="2" eb="4">
      <t>カイゴ</t>
    </rPh>
    <rPh sb="4" eb="6">
      <t>ガイトウ</t>
    </rPh>
    <rPh sb="6" eb="7">
      <t>ツキ</t>
    </rPh>
    <rPh sb="7" eb="8">
      <t>スウ</t>
    </rPh>
    <rPh sb="12" eb="14">
      <t>コクホ</t>
    </rPh>
    <rPh sb="14" eb="16">
      <t>カニュウ</t>
    </rPh>
    <rPh sb="16" eb="17">
      <t>ツキ</t>
    </rPh>
    <rPh sb="17" eb="18">
      <t>スウ</t>
    </rPh>
    <rPh sb="23" eb="26">
      <t>カクゲツマツ</t>
    </rPh>
    <rPh sb="32" eb="33">
      <t>サイ</t>
    </rPh>
    <rPh sb="33" eb="35">
      <t>イジョウ</t>
    </rPh>
    <rPh sb="37" eb="38">
      <t>サイ</t>
    </rPh>
    <rPh sb="38" eb="40">
      <t>ミマン</t>
    </rPh>
    <rPh sb="41" eb="43">
      <t>ガイトウ</t>
    </rPh>
    <rPh sb="45" eb="46">
      <t>ツキ</t>
    </rPh>
    <rPh sb="46" eb="47">
      <t>スウ</t>
    </rPh>
    <rPh sb="48" eb="50">
      <t>ニュウリョク</t>
    </rPh>
    <phoneticPr fontId="1"/>
  </si>
  <si>
    <t>年税額見込(円)</t>
    <rPh sb="0" eb="3">
      <t>ネンゼイガク</t>
    </rPh>
    <rPh sb="3" eb="5">
      <t>ミコミ</t>
    </rPh>
    <rPh sb="6" eb="7">
      <t>エン</t>
    </rPh>
    <phoneticPr fontId="1"/>
  </si>
  <si>
    <t>1月分の税額見込(円)</t>
    <rPh sb="1" eb="2">
      <t>ツキ</t>
    </rPh>
    <rPh sb="4" eb="6">
      <t>ゼイガク</t>
    </rPh>
    <rPh sb="6" eb="8">
      <t>ミコミ</t>
    </rPh>
    <rPh sb="9" eb="10">
      <t>エン</t>
    </rPh>
    <phoneticPr fontId="1"/>
  </si>
  <si>
    <t>1回あたりの支払金額見込(円)</t>
    <rPh sb="1" eb="2">
      <t>カイ</t>
    </rPh>
    <rPh sb="6" eb="8">
      <t>シハライ</t>
    </rPh>
    <rPh sb="8" eb="10">
      <t>キンガク</t>
    </rPh>
    <rPh sb="10" eb="12">
      <t>ミコミ</t>
    </rPh>
    <rPh sb="13" eb="14">
      <t>エン</t>
    </rPh>
    <phoneticPr fontId="1"/>
  </si>
  <si>
    <t>　所得が無い方は「0」と入力してください。分離課税の所得も合算してください（退職所得を除く）。譲渡所得は特別控除後の所得を合算してください。</t>
    <rPh sb="1" eb="3">
      <t>ショトク</t>
    </rPh>
    <rPh sb="4" eb="5">
      <t>ナ</t>
    </rPh>
    <rPh sb="6" eb="7">
      <t>カタ</t>
    </rPh>
    <rPh sb="12" eb="14">
      <t>ニュウリョク</t>
    </rPh>
    <rPh sb="21" eb="23">
      <t>ブンリ</t>
    </rPh>
    <rPh sb="61" eb="63">
      <t>ガッサン</t>
    </rPh>
    <phoneticPr fontId="1"/>
  </si>
  <si>
    <t>　例えば、6月13日～10月12日まで加入する場合、国保加入月数は「4」を入力します（月末時点で国保なのは6・7・8・9月の4月）。</t>
    <rPh sb="1" eb="2">
      <t>タト</t>
    </rPh>
    <rPh sb="6" eb="7">
      <t>ガツ</t>
    </rPh>
    <rPh sb="9" eb="10">
      <t>ニチ</t>
    </rPh>
    <rPh sb="13" eb="14">
      <t>ガツ</t>
    </rPh>
    <rPh sb="16" eb="17">
      <t>ニチ</t>
    </rPh>
    <rPh sb="19" eb="21">
      <t>カニュウ</t>
    </rPh>
    <rPh sb="23" eb="25">
      <t>バアイ</t>
    </rPh>
    <rPh sb="26" eb="28">
      <t>コクホ</t>
    </rPh>
    <rPh sb="28" eb="30">
      <t>カニュウ</t>
    </rPh>
    <rPh sb="30" eb="31">
      <t>ツキ</t>
    </rPh>
    <rPh sb="31" eb="32">
      <t>スウ</t>
    </rPh>
    <rPh sb="37" eb="39">
      <t>ニュウリョク</t>
    </rPh>
    <rPh sb="43" eb="45">
      <t>ゲツマツ</t>
    </rPh>
    <rPh sb="45" eb="47">
      <t>ジテン</t>
    </rPh>
    <rPh sb="48" eb="50">
      <t>コクホ</t>
    </rPh>
    <rPh sb="60" eb="61">
      <t>ガツ</t>
    </rPh>
    <rPh sb="63" eb="64">
      <t>ツキ</t>
    </rPh>
    <phoneticPr fontId="1"/>
  </si>
  <si>
    <t>　例えば、6月13日～10月12日まで加入し、8月15日に40歳になる場合、介護該当月数は「2」を入力します（月末時点で国保かつ40歳以上なのは8・9月の2月）。</t>
    <rPh sb="1" eb="2">
      <t>タト</t>
    </rPh>
    <rPh sb="6" eb="7">
      <t>ガツ</t>
    </rPh>
    <rPh sb="9" eb="10">
      <t>ニチ</t>
    </rPh>
    <rPh sb="13" eb="14">
      <t>ガツ</t>
    </rPh>
    <rPh sb="16" eb="17">
      <t>ニチ</t>
    </rPh>
    <rPh sb="19" eb="21">
      <t>カニュウ</t>
    </rPh>
    <rPh sb="24" eb="25">
      <t>ガツ</t>
    </rPh>
    <rPh sb="27" eb="28">
      <t>ニチ</t>
    </rPh>
    <rPh sb="31" eb="32">
      <t>サイ</t>
    </rPh>
    <rPh sb="35" eb="37">
      <t>バアイ</t>
    </rPh>
    <rPh sb="38" eb="40">
      <t>カイゴ</t>
    </rPh>
    <rPh sb="40" eb="42">
      <t>ガイトウ</t>
    </rPh>
    <rPh sb="42" eb="43">
      <t>ツキ</t>
    </rPh>
    <rPh sb="43" eb="44">
      <t>スウ</t>
    </rPh>
    <rPh sb="49" eb="51">
      <t>ニュウリョク</t>
    </rPh>
    <rPh sb="55" eb="56">
      <t>ゲツ</t>
    </rPh>
    <rPh sb="56" eb="57">
      <t>マツ</t>
    </rPh>
    <rPh sb="57" eb="59">
      <t>ジテン</t>
    </rPh>
    <rPh sb="60" eb="62">
      <t>コクホ</t>
    </rPh>
    <rPh sb="66" eb="67">
      <t>サイ</t>
    </rPh>
    <rPh sb="67" eb="69">
      <t>イジョウ</t>
    </rPh>
    <rPh sb="75" eb="76">
      <t>ガツ</t>
    </rPh>
    <rPh sb="78" eb="79">
      <t>ツキ</t>
    </rPh>
    <phoneticPr fontId="1"/>
  </si>
  <si>
    <t>【お問合せ】富士見市役所保険年金課国保税係　℡049-252-7113（直通）</t>
    <rPh sb="2" eb="4">
      <t>トイアワ</t>
    </rPh>
    <rPh sb="6" eb="12">
      <t>フジミシヤクショ</t>
    </rPh>
    <rPh sb="12" eb="14">
      <t>ホケン</t>
    </rPh>
    <rPh sb="14" eb="16">
      <t>ネンキン</t>
    </rPh>
    <rPh sb="16" eb="17">
      <t>カ</t>
    </rPh>
    <rPh sb="17" eb="19">
      <t>コクホ</t>
    </rPh>
    <rPh sb="19" eb="20">
      <t>ゼイ</t>
    </rPh>
    <rPh sb="20" eb="21">
      <t>カカリ</t>
    </rPh>
    <rPh sb="36" eb="38">
      <t>チョクツウ</t>
    </rPh>
    <phoneticPr fontId="1"/>
  </si>
  <si>
    <t>※「1回あたりの支払金額見込」は、3月末まで国保に加入していた場合の額を表示しています（年度途中の国保脱退には対応していません）。</t>
    <rPh sb="3" eb="4">
      <t>カイ</t>
    </rPh>
    <rPh sb="8" eb="10">
      <t>シハラ</t>
    </rPh>
    <rPh sb="10" eb="12">
      <t>キンガク</t>
    </rPh>
    <rPh sb="12" eb="14">
      <t>ミコミ</t>
    </rPh>
    <rPh sb="18" eb="19">
      <t>ガツ</t>
    </rPh>
    <rPh sb="19" eb="20">
      <t>マツ</t>
    </rPh>
    <rPh sb="22" eb="24">
      <t>コクホ</t>
    </rPh>
    <rPh sb="25" eb="27">
      <t>カニュウ</t>
    </rPh>
    <rPh sb="31" eb="33">
      <t>バアイ</t>
    </rPh>
    <rPh sb="34" eb="35">
      <t>ガク</t>
    </rPh>
    <rPh sb="36" eb="38">
      <t>ヒョウジ</t>
    </rPh>
    <rPh sb="44" eb="46">
      <t>ネンド</t>
    </rPh>
    <rPh sb="46" eb="48">
      <t>トチュウ</t>
    </rPh>
    <rPh sb="49" eb="51">
      <t>コクホ</t>
    </rPh>
    <rPh sb="51" eb="53">
      <t>ダッタイ</t>
    </rPh>
    <rPh sb="55" eb="57">
      <t>タイオウ</t>
    </rPh>
    <phoneticPr fontId="1"/>
  </si>
  <si>
    <t>※「1月分の税額見込」は「年税額見込」を①「国保加入月数」に入力した月数のうち最も大きい月数で除したものです。</t>
    <rPh sb="3" eb="4">
      <t>ツキ</t>
    </rPh>
    <rPh sb="4" eb="5">
      <t>ブン</t>
    </rPh>
    <rPh sb="6" eb="8">
      <t>ゼイガク</t>
    </rPh>
    <rPh sb="8" eb="10">
      <t>ミコミ</t>
    </rPh>
    <rPh sb="13" eb="16">
      <t>ネンゼイガク</t>
    </rPh>
    <rPh sb="16" eb="18">
      <t>ミコミ</t>
    </rPh>
    <rPh sb="22" eb="24">
      <t>コクホ</t>
    </rPh>
    <rPh sb="24" eb="26">
      <t>カニュウ</t>
    </rPh>
    <rPh sb="26" eb="28">
      <t>ツキスウ</t>
    </rPh>
    <rPh sb="30" eb="32">
      <t>ニュウリョク</t>
    </rPh>
    <rPh sb="34" eb="35">
      <t>ツキ</t>
    </rPh>
    <rPh sb="35" eb="36">
      <t>スウ</t>
    </rPh>
    <rPh sb="39" eb="40">
      <t>モット</t>
    </rPh>
    <rPh sb="41" eb="42">
      <t>オオ</t>
    </rPh>
    <rPh sb="44" eb="45">
      <t>ツキ</t>
    </rPh>
    <rPh sb="45" eb="46">
      <t>スウ</t>
    </rPh>
    <rPh sb="47" eb="48">
      <t>ジョ</t>
    </rPh>
    <phoneticPr fontId="1"/>
  </si>
  <si>
    <t>入力例1</t>
    <rPh sb="0" eb="2">
      <t>ニュウリョク</t>
    </rPh>
    <rPh sb="2" eb="3">
      <t>レイ</t>
    </rPh>
    <phoneticPr fontId="1"/>
  </si>
  <si>
    <t>入力例2</t>
    <rPh sb="0" eb="2">
      <t>ニュウリョク</t>
    </rPh>
    <rPh sb="2" eb="3">
      <t>レイ</t>
    </rPh>
    <phoneticPr fontId="1"/>
  </si>
  <si>
    <t>合計</t>
    <rPh sb="0" eb="2">
      <t>ゴウケイ</t>
    </rPh>
    <phoneticPr fontId="1"/>
  </si>
  <si>
    <t>1月分</t>
    <rPh sb="1" eb="2">
      <t>ツキ</t>
    </rPh>
    <rPh sb="2" eb="3">
      <t>ブン</t>
    </rPh>
    <phoneticPr fontId="1"/>
  </si>
  <si>
    <t>月割減額後</t>
    <rPh sb="0" eb="2">
      <t>ツキワ</t>
    </rPh>
    <rPh sb="2" eb="4">
      <t>ゲンガク</t>
    </rPh>
    <rPh sb="4" eb="5">
      <t>ゴ</t>
    </rPh>
    <phoneticPr fontId="1"/>
  </si>
  <si>
    <t>給与所得の有無</t>
    <rPh sb="0" eb="4">
      <t>キュウヨショトク</t>
    </rPh>
    <rPh sb="5" eb="7">
      <t>ウム</t>
    </rPh>
    <phoneticPr fontId="1"/>
  </si>
  <si>
    <t>※「給与所得の有無」は、「所得金額合計」の中に給与所得を含む場合は「有」を、含まない場合は「無」を入力してください。</t>
    <rPh sb="2" eb="4">
      <t>キュウヨ</t>
    </rPh>
    <rPh sb="4" eb="6">
      <t>ショトク</t>
    </rPh>
    <rPh sb="7" eb="9">
      <t>ウム</t>
    </rPh>
    <rPh sb="13" eb="15">
      <t>ショトク</t>
    </rPh>
    <rPh sb="15" eb="17">
      <t>キンガク</t>
    </rPh>
    <rPh sb="17" eb="19">
      <t>ゴウケイ</t>
    </rPh>
    <rPh sb="21" eb="22">
      <t>ナカ</t>
    </rPh>
    <rPh sb="23" eb="25">
      <t>キュウヨ</t>
    </rPh>
    <rPh sb="25" eb="27">
      <t>ショトク</t>
    </rPh>
    <rPh sb="28" eb="29">
      <t>フク</t>
    </rPh>
    <rPh sb="30" eb="32">
      <t>バアイ</t>
    </rPh>
    <rPh sb="34" eb="35">
      <t>ア</t>
    </rPh>
    <rPh sb="38" eb="39">
      <t>フク</t>
    </rPh>
    <rPh sb="42" eb="44">
      <t>バアイ</t>
    </rPh>
    <rPh sb="46" eb="47">
      <t>ナ</t>
    </rPh>
    <rPh sb="49" eb="51">
      <t>ニュウリョク</t>
    </rPh>
    <phoneticPr fontId="1"/>
  </si>
  <si>
    <t>給与所得者等数</t>
    <rPh sb="0" eb="2">
      <t>キュウヨ</t>
    </rPh>
    <rPh sb="2" eb="5">
      <t>ショトクシャ</t>
    </rPh>
    <rPh sb="5" eb="6">
      <t>トウ</t>
    </rPh>
    <rPh sb="6" eb="7">
      <t>スウ</t>
    </rPh>
    <phoneticPr fontId="1"/>
  </si>
  <si>
    <t>6歳未満</t>
    <rPh sb="1" eb="2">
      <t>サイ</t>
    </rPh>
    <rPh sb="2" eb="4">
      <t>ミマン</t>
    </rPh>
    <phoneticPr fontId="1"/>
  </si>
  <si>
    <t>6歳以上</t>
    <rPh sb="1" eb="2">
      <t>サイ</t>
    </rPh>
    <rPh sb="2" eb="4">
      <t>イジョウ</t>
    </rPh>
    <phoneticPr fontId="1"/>
  </si>
  <si>
    <t>子ども分</t>
    <rPh sb="0" eb="1">
      <t>コ</t>
    </rPh>
    <rPh sb="3" eb="4">
      <t>ブン</t>
    </rPh>
    <phoneticPr fontId="1"/>
  </si>
  <si>
    <t>子ども分18歳以上</t>
    <rPh sb="0" eb="1">
      <t>コ</t>
    </rPh>
    <rPh sb="3" eb="4">
      <t>ブン</t>
    </rPh>
    <rPh sb="6" eb="7">
      <t>サイ</t>
    </rPh>
    <rPh sb="7" eb="9">
      <t>イジョウ</t>
    </rPh>
    <phoneticPr fontId="1"/>
  </si>
  <si>
    <t>18歳未満</t>
    <rPh sb="2" eb="3">
      <t>サイ</t>
    </rPh>
    <rPh sb="3" eb="5">
      <t>ミマン</t>
    </rPh>
    <phoneticPr fontId="1"/>
  </si>
  <si>
    <t>18歳以上</t>
    <rPh sb="2" eb="3">
      <t>サイ</t>
    </rPh>
    <rPh sb="3" eb="5">
      <t>イジョウ</t>
    </rPh>
    <phoneticPr fontId="1"/>
  </si>
  <si>
    <t>18歳以上均等割計算</t>
    <rPh sb="2" eb="3">
      <t>サイ</t>
    </rPh>
    <rPh sb="3" eb="5">
      <t>イジョウ</t>
    </rPh>
    <rPh sb="5" eb="7">
      <t>キントウ</t>
    </rPh>
    <rPh sb="7" eb="8">
      <t>ワ</t>
    </rPh>
    <rPh sb="8" eb="10">
      <t>ケイサン</t>
    </rPh>
    <phoneticPr fontId="1"/>
  </si>
  <si>
    <t>6人目</t>
    <rPh sb="1" eb="2">
      <t>ニン</t>
    </rPh>
    <rPh sb="2" eb="3">
      <t>メ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</si>
  <si>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</si>
  <si>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</si>
  <si>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rPh sb="2" eb="3">
      <t>メ</t>
    </rPh>
    <phoneticPr fontId="1"/>
  </si>
  <si>
    <t>10人目</t>
    <rPh sb="2" eb="3">
      <t>ニン</t>
    </rPh>
    <rPh sb="3" eb="4">
      <t>メ</t>
    </rPh>
    <phoneticPr fontId="1"/>
  </si>
  <si>
    <t>所得割額</t>
    <rPh sb="0" eb="3">
      <t>ショトクワリ</t>
    </rPh>
    <rPh sb="3" eb="4">
      <t>ガク</t>
    </rPh>
    <phoneticPr fontId="1"/>
  </si>
  <si>
    <t>基礎課税分</t>
  </si>
  <si>
    <t>後期高齢者支援金等分</t>
  </si>
  <si>
    <t>介護納付金分</t>
    <phoneticPr fontId="1"/>
  </si>
  <si>
    <t>子ども分</t>
    <phoneticPr fontId="1"/>
  </si>
  <si>
    <t>合計額</t>
    <rPh sb="0" eb="2">
      <t>ゴウケイ</t>
    </rPh>
    <rPh sb="2" eb="3">
      <t>ガク</t>
    </rPh>
    <phoneticPr fontId="1"/>
  </si>
  <si>
    <t>限度超過額</t>
    <rPh sb="0" eb="2">
      <t>ゲンド</t>
    </rPh>
    <rPh sb="2" eb="4">
      <t>チョウカ</t>
    </rPh>
    <rPh sb="4" eb="5">
      <t>ガク</t>
    </rPh>
    <phoneticPr fontId="1"/>
  </si>
  <si>
    <t>年間額の算出</t>
    <rPh sb="0" eb="3">
      <t>ネンカンガク</t>
    </rPh>
    <rPh sb="4" eb="6">
      <t>サンシュツ</t>
    </rPh>
    <phoneticPr fontId="1"/>
  </si>
  <si>
    <t>限度超過額</t>
    <rPh sb="0" eb="2">
      <t>ゲンド</t>
    </rPh>
    <rPh sb="2" eb="5">
      <t>チョウカガク</t>
    </rPh>
    <phoneticPr fontId="1"/>
  </si>
  <si>
    <t>年税額</t>
    <rPh sb="0" eb="1">
      <t>ネン</t>
    </rPh>
    <rPh sb="1" eb="3">
      <t>ゼイガク</t>
    </rPh>
    <phoneticPr fontId="1"/>
  </si>
  <si>
    <t>合計額</t>
    <rPh sb="0" eb="2">
      <t>ゴウケイ</t>
    </rPh>
    <rPh sb="2" eb="3">
      <t>ガク</t>
    </rPh>
    <phoneticPr fontId="1"/>
  </si>
  <si>
    <t>調整額</t>
    <rPh sb="0" eb="2">
      <t>チョウセイ</t>
    </rPh>
    <rPh sb="2" eb="3">
      <t>ガク</t>
    </rPh>
    <phoneticPr fontId="1"/>
  </si>
  <si>
    <t>調整後合計額</t>
    <rPh sb="0" eb="3">
      <t>チョウセイゴ</t>
    </rPh>
    <rPh sb="3" eb="6">
      <t>ゴウケイガク</t>
    </rPh>
    <phoneticPr fontId="1"/>
  </si>
  <si>
    <t>内訳額</t>
    <rPh sb="0" eb="2">
      <t>ウチワケ</t>
    </rPh>
    <rPh sb="2" eb="3">
      <t>ガク</t>
    </rPh>
    <phoneticPr fontId="1"/>
  </si>
  <si>
    <t>限度超過額12カ月</t>
    <rPh sb="0" eb="2">
      <t>ゲンド</t>
    </rPh>
    <rPh sb="2" eb="4">
      <t>チョウカ</t>
    </rPh>
    <rPh sb="4" eb="5">
      <t>ガク</t>
    </rPh>
    <rPh sb="8" eb="9">
      <t>ゲツ</t>
    </rPh>
    <phoneticPr fontId="1"/>
  </si>
  <si>
    <t>課税額</t>
    <rPh sb="0" eb="2">
      <t>カゼイ</t>
    </rPh>
    <rPh sb="2" eb="3">
      <t>ガク</t>
    </rPh>
    <phoneticPr fontId="1"/>
  </si>
  <si>
    <t>該当者のみ</t>
    <rPh sb="0" eb="3">
      <t>ガイトウシャ</t>
    </rPh>
    <phoneticPr fontId="1"/>
  </si>
  <si>
    <t>4月1日時点の年齢①</t>
    <rPh sb="1" eb="2">
      <t>ガツ</t>
    </rPh>
    <rPh sb="3" eb="4">
      <t>ニチ</t>
    </rPh>
    <rPh sb="4" eb="6">
      <t>ジテン</t>
    </rPh>
    <rPh sb="7" eb="9">
      <t>ネンレイ</t>
    </rPh>
    <phoneticPr fontId="1"/>
  </si>
  <si>
    <t>4月1日時点の年齢②</t>
    <rPh sb="1" eb="2">
      <t>ガツ</t>
    </rPh>
    <rPh sb="3" eb="4">
      <t>ニチ</t>
    </rPh>
    <rPh sb="4" eb="6">
      <t>ジテン</t>
    </rPh>
    <rPh sb="7" eb="9">
      <t>ネンレイ</t>
    </rPh>
    <phoneticPr fontId="1"/>
  </si>
  <si>
    <t>※世帯主が国保に加入する場合は「擬制世帯主」には何も入力しないでください(「1人目」に世帯主の内容を入力してください)。</t>
    <rPh sb="1" eb="4">
      <t>セタイヌシ</t>
    </rPh>
    <rPh sb="5" eb="7">
      <t>コクホ</t>
    </rPh>
    <rPh sb="8" eb="10">
      <t>カニュウ</t>
    </rPh>
    <rPh sb="12" eb="14">
      <t>バアイ</t>
    </rPh>
    <rPh sb="39" eb="40">
      <t>ニン</t>
    </rPh>
    <rPh sb="40" eb="41">
      <t>メ</t>
    </rPh>
    <rPh sb="43" eb="46">
      <t>セタイヌシ</t>
    </rPh>
    <rPh sb="47" eb="49">
      <t>ナイヨウ</t>
    </rPh>
    <rPh sb="50" eb="52">
      <t>ニュウリョク</t>
    </rPh>
    <phoneticPr fontId="1"/>
  </si>
  <si>
    <r>
      <t>①　国保加入者の内容を「1人目」から「10人目」までに入力し(</t>
    </r>
    <r>
      <rPr>
        <b/>
        <u val="double"/>
        <sz val="12"/>
        <color theme="1"/>
        <rFont val="游ゴシック"/>
        <family val="3"/>
        <charset val="128"/>
        <scheme val="minor"/>
      </rPr>
      <t>世帯主は1人目に入力</t>
    </r>
    <r>
      <rPr>
        <b/>
        <sz val="12"/>
        <color theme="1"/>
        <rFont val="游ゴシック"/>
        <family val="3"/>
        <charset val="128"/>
        <scheme val="minor"/>
      </rPr>
      <t>)、世帯主が国保に加入しない場合は「擬制世帯主」に入力してください。</t>
    </r>
    <rPh sb="2" eb="4">
      <t>コクホ</t>
    </rPh>
    <rPh sb="4" eb="7">
      <t>カニュウシャ</t>
    </rPh>
    <rPh sb="8" eb="10">
      <t>ナイヨウ</t>
    </rPh>
    <rPh sb="13" eb="14">
      <t>ニン</t>
    </rPh>
    <rPh sb="14" eb="15">
      <t>メ</t>
    </rPh>
    <rPh sb="21" eb="22">
      <t>ニン</t>
    </rPh>
    <rPh sb="22" eb="23">
      <t>メ</t>
    </rPh>
    <rPh sb="27" eb="29">
      <t>ニュウリョク</t>
    </rPh>
    <rPh sb="31" eb="33">
      <t>セタイ</t>
    </rPh>
    <rPh sb="33" eb="34">
      <t>ヌシ</t>
    </rPh>
    <rPh sb="36" eb="37">
      <t>ニン</t>
    </rPh>
    <rPh sb="37" eb="38">
      <t>メ</t>
    </rPh>
    <rPh sb="39" eb="41">
      <t>ニュウリョク</t>
    </rPh>
    <rPh sb="43" eb="46">
      <t>セタイヌシ</t>
    </rPh>
    <rPh sb="47" eb="49">
      <t>コクホ</t>
    </rPh>
    <rPh sb="50" eb="52">
      <t>カニュウ</t>
    </rPh>
    <rPh sb="55" eb="57">
      <t>バアイ</t>
    </rPh>
    <rPh sb="59" eb="61">
      <t>ギセイ</t>
    </rPh>
    <rPh sb="61" eb="64">
      <t>セタイヌシ</t>
    </rPh>
    <rPh sb="66" eb="68">
      <t>ニュウリョク</t>
    </rPh>
    <phoneticPr fontId="1"/>
  </si>
  <si>
    <r>
      <t>富士見市国民健康保険税試算表(令和8年度)</t>
    </r>
    <r>
      <rPr>
        <sz val="11"/>
        <rFont val="游ゴシック"/>
        <family val="3"/>
        <charset val="128"/>
        <scheme val="minor"/>
      </rPr>
      <t xml:space="preserve"> ※結果は概算額で、実際の税額と異なる場合があります。</t>
    </r>
    <rPh sb="23" eb="25">
      <t>ケッカ</t>
    </rPh>
    <rPh sb="26" eb="28">
      <t>ガイサン</t>
    </rPh>
    <rPh sb="28" eb="29">
      <t>ガク</t>
    </rPh>
    <rPh sb="31" eb="33">
      <t>ジッサイ</t>
    </rPh>
    <rPh sb="34" eb="36">
      <t>ゼイガク</t>
    </rPh>
    <rPh sb="37" eb="38">
      <t>コト</t>
    </rPh>
    <rPh sb="40" eb="42">
      <t>バアイ</t>
    </rPh>
    <phoneticPr fontId="1"/>
  </si>
  <si>
    <r>
      <t>※「所得金額合計」は、</t>
    </r>
    <r>
      <rPr>
        <sz val="11"/>
        <rFont val="游ゴシック"/>
        <family val="3"/>
        <charset val="128"/>
        <scheme val="minor"/>
      </rPr>
      <t>令和7年分の確定申告書の「所得金額」の合計（給与収入のみの方は源泉徴収票の「給与所得控除後の金額」）を入力してください。</t>
    </r>
    <rPh sb="2" eb="4">
      <t>ショトク</t>
    </rPh>
    <rPh sb="4" eb="6">
      <t>キンガク</t>
    </rPh>
    <rPh sb="6" eb="8">
      <t>ゴウケイ</t>
    </rPh>
    <rPh sb="11" eb="12">
      <t>レイ</t>
    </rPh>
    <rPh sb="12" eb="13">
      <t>ワ</t>
    </rPh>
    <rPh sb="14" eb="16">
      <t>ネンブン</t>
    </rPh>
    <rPh sb="17" eb="19">
      <t>カクテイ</t>
    </rPh>
    <rPh sb="19" eb="21">
      <t>シンコク</t>
    </rPh>
    <rPh sb="21" eb="22">
      <t>ショ</t>
    </rPh>
    <rPh sb="24" eb="26">
      <t>ショトク</t>
    </rPh>
    <rPh sb="26" eb="28">
      <t>キンガク</t>
    </rPh>
    <rPh sb="30" eb="32">
      <t>ゴウケイ</t>
    </rPh>
    <rPh sb="33" eb="35">
      <t>キュウヨ</t>
    </rPh>
    <rPh sb="35" eb="37">
      <t>シュウニュウ</t>
    </rPh>
    <rPh sb="40" eb="41">
      <t>カタ</t>
    </rPh>
    <rPh sb="42" eb="44">
      <t>ゲンセン</t>
    </rPh>
    <rPh sb="44" eb="47">
      <t>チョウシュウヒョウ</t>
    </rPh>
    <rPh sb="49" eb="51">
      <t>キュウヨ</t>
    </rPh>
    <rPh sb="51" eb="53">
      <t>ショトク</t>
    </rPh>
    <rPh sb="53" eb="55">
      <t>コウジョ</t>
    </rPh>
    <rPh sb="55" eb="56">
      <t>ゴ</t>
    </rPh>
    <rPh sb="57" eb="59">
      <t>キンガク</t>
    </rPh>
    <rPh sb="62" eb="64">
      <t>ニュウリョク</t>
    </rPh>
    <phoneticPr fontId="1"/>
  </si>
  <si>
    <t>※「国保加入月数」は、令和8年4月から令和9年3月までの各月末における国保加入月数を入力してください。</t>
    <rPh sb="2" eb="4">
      <t>コクホ</t>
    </rPh>
    <rPh sb="4" eb="6">
      <t>カニュウ</t>
    </rPh>
    <rPh sb="6" eb="7">
      <t>ツキ</t>
    </rPh>
    <rPh sb="7" eb="8">
      <t>カズ</t>
    </rPh>
    <rPh sb="11" eb="12">
      <t>レイ</t>
    </rPh>
    <rPh sb="12" eb="13">
      <t>ワ</t>
    </rPh>
    <rPh sb="14" eb="15">
      <t>ネン</t>
    </rPh>
    <rPh sb="16" eb="17">
      <t>ガツ</t>
    </rPh>
    <rPh sb="19" eb="20">
      <t>レイ</t>
    </rPh>
    <rPh sb="20" eb="21">
      <t>ワ</t>
    </rPh>
    <rPh sb="22" eb="23">
      <t>ネン</t>
    </rPh>
    <rPh sb="24" eb="25">
      <t>ガツ</t>
    </rPh>
    <rPh sb="28" eb="29">
      <t>カク</t>
    </rPh>
    <rPh sb="29" eb="31">
      <t>ゲツマツ</t>
    </rPh>
    <rPh sb="35" eb="37">
      <t>コクホ</t>
    </rPh>
    <rPh sb="37" eb="39">
      <t>カニュウ</t>
    </rPh>
    <rPh sb="39" eb="40">
      <t>ツキ</t>
    </rPh>
    <rPh sb="40" eb="41">
      <t>カズ</t>
    </rPh>
    <rPh sb="42" eb="44">
      <t>ニュウリョク</t>
    </rPh>
    <phoneticPr fontId="1"/>
  </si>
  <si>
    <t>※「4月1日時点の年齢①」は令和8年4月1日時点の年齢について、「6歳以上」「6歳未満」のいずれかを入力してください。</t>
    <rPh sb="3" eb="4">
      <t>ガツ</t>
    </rPh>
    <rPh sb="5" eb="6">
      <t>ニチ</t>
    </rPh>
    <rPh sb="6" eb="8">
      <t>ジテン</t>
    </rPh>
    <rPh sb="9" eb="11">
      <t>ネンレイ</t>
    </rPh>
    <rPh sb="14" eb="15">
      <t>レイ</t>
    </rPh>
    <rPh sb="15" eb="16">
      <t>ワ</t>
    </rPh>
    <rPh sb="17" eb="18">
      <t>ネン</t>
    </rPh>
    <rPh sb="19" eb="20">
      <t>ガツ</t>
    </rPh>
    <rPh sb="21" eb="22">
      <t>ニチ</t>
    </rPh>
    <rPh sb="22" eb="24">
      <t>ジテン</t>
    </rPh>
    <rPh sb="25" eb="27">
      <t>ネンレイ</t>
    </rPh>
    <rPh sb="34" eb="35">
      <t>サイ</t>
    </rPh>
    <rPh sb="35" eb="37">
      <t>イジョウ</t>
    </rPh>
    <rPh sb="40" eb="41">
      <t>サイ</t>
    </rPh>
    <rPh sb="41" eb="43">
      <t>ミマン</t>
    </rPh>
    <rPh sb="50" eb="52">
      <t>ニュウリョク</t>
    </rPh>
    <phoneticPr fontId="1"/>
  </si>
  <si>
    <t>※「4月1日時点の年齢②」は令和8年4月1日時点の年齢について、「18歳以上」「18歳未満」のいずれかを入力してください。</t>
    <rPh sb="3" eb="4">
      <t>ガツ</t>
    </rPh>
    <rPh sb="5" eb="6">
      <t>ニチ</t>
    </rPh>
    <rPh sb="6" eb="8">
      <t>ジテン</t>
    </rPh>
    <rPh sb="9" eb="11">
      <t>ネンレイ</t>
    </rPh>
    <rPh sb="14" eb="15">
      <t>レイ</t>
    </rPh>
    <rPh sb="15" eb="16">
      <t>ワ</t>
    </rPh>
    <rPh sb="17" eb="18">
      <t>ネン</t>
    </rPh>
    <rPh sb="19" eb="20">
      <t>ガツ</t>
    </rPh>
    <rPh sb="21" eb="22">
      <t>ニチ</t>
    </rPh>
    <rPh sb="22" eb="24">
      <t>ジテン</t>
    </rPh>
    <rPh sb="25" eb="27">
      <t>ネンレイ</t>
    </rPh>
    <rPh sb="35" eb="36">
      <t>サイ</t>
    </rPh>
    <rPh sb="36" eb="38">
      <t>イジョウ</t>
    </rPh>
    <rPh sb="42" eb="43">
      <t>サイ</t>
    </rPh>
    <rPh sb="43" eb="45">
      <t>ミマン</t>
    </rPh>
    <rPh sb="52" eb="54">
      <t>ニュウリョク</t>
    </rPh>
    <phoneticPr fontId="1"/>
  </si>
  <si>
    <t>※「1月1日時点の年齢」は令和8年1月1日時点の年齢について、「65歳以上」「65歳未満」のいずれかを入力してください。</t>
    <rPh sb="3" eb="4">
      <t>ガツ</t>
    </rPh>
    <rPh sb="5" eb="6">
      <t>ニチ</t>
    </rPh>
    <rPh sb="6" eb="8">
      <t>ジテン</t>
    </rPh>
    <rPh sb="9" eb="11">
      <t>ネンレイ</t>
    </rPh>
    <rPh sb="13" eb="14">
      <t>レイ</t>
    </rPh>
    <rPh sb="14" eb="15">
      <t>ワ</t>
    </rPh>
    <rPh sb="16" eb="17">
      <t>ネン</t>
    </rPh>
    <rPh sb="18" eb="19">
      <t>ガツ</t>
    </rPh>
    <rPh sb="20" eb="21">
      <t>ニチ</t>
    </rPh>
    <rPh sb="21" eb="23">
      <t>ジテン</t>
    </rPh>
    <rPh sb="24" eb="26">
      <t>ネンレイ</t>
    </rPh>
    <rPh sb="34" eb="35">
      <t>サイ</t>
    </rPh>
    <rPh sb="35" eb="37">
      <t>イジョウ</t>
    </rPh>
    <rPh sb="41" eb="42">
      <t>サイ</t>
    </rPh>
    <rPh sb="42" eb="44">
      <t>ミマン</t>
    </rPh>
    <rPh sb="51" eb="53">
      <t>ニュウリョク</t>
    </rPh>
    <phoneticPr fontId="1"/>
  </si>
  <si>
    <t>　ただし、令和8年1月1日時点で65歳以上の方は、公的年金所得が15万円超の場合は「有」を、15万円以下の場合は「無」を入力してください。</t>
    <rPh sb="5" eb="6">
      <t>レイ</t>
    </rPh>
    <rPh sb="6" eb="7">
      <t>ワ</t>
    </rPh>
    <rPh sb="8" eb="9">
      <t>ネン</t>
    </rPh>
    <rPh sb="10" eb="11">
      <t>ガツ</t>
    </rPh>
    <rPh sb="12" eb="13">
      <t>ニチ</t>
    </rPh>
    <rPh sb="13" eb="15">
      <t>ジテン</t>
    </rPh>
    <rPh sb="18" eb="19">
      <t>サイ</t>
    </rPh>
    <rPh sb="19" eb="21">
      <t>イジョウ</t>
    </rPh>
    <rPh sb="22" eb="23">
      <t>カタ</t>
    </rPh>
    <rPh sb="25" eb="29">
      <t>コウテキネンキン</t>
    </rPh>
    <rPh sb="29" eb="31">
      <t>ショトク</t>
    </rPh>
    <rPh sb="34" eb="36">
      <t>マンエン</t>
    </rPh>
    <rPh sb="36" eb="37">
      <t>チョウ</t>
    </rPh>
    <rPh sb="38" eb="40">
      <t>バアイ</t>
    </rPh>
    <rPh sb="42" eb="43">
      <t>ア</t>
    </rPh>
    <rPh sb="48" eb="50">
      <t>マンエン</t>
    </rPh>
    <rPh sb="50" eb="52">
      <t>イカ</t>
    </rPh>
    <rPh sb="53" eb="55">
      <t>バアイ</t>
    </rPh>
    <rPh sb="57" eb="58">
      <t>ナ</t>
    </rPh>
    <rPh sb="60" eb="6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</si>
</sst>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 val="double"/>
      <sz val="14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 val="double"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0" fillId="0" borderId="0" xfId="0" applyAlignment="1"/>
    <xf numFmtId="0" fontId="0" fillId="0" borderId="0" xfId="0" applyFill="1" applyBorder="1"/>
    <xf numFmtId="0" fontId="0" fillId="0" borderId="0" xfId="0" applyBorder="1"/>
    <xf numFmtId="38" fontId="0" fillId="0" borderId="0" xfId="1" applyFont="1" applyAlignment="1"/>
    <xf numFmtId="38" fontId="0" fillId="0" borderId="0" xfId="0" applyNumberFormat="1"/>
    <xf numFmtId="38" fontId="0" fillId="0" borderId="1" xfId="1" applyFont="1" applyBorder="1" applyAlignment="1">
      <alignment horizontal="right"/>
    </xf>
    <xf numFmtId="38" fontId="0" fillId="2" borderId="1" xfId="1" applyFont="1" applyFill="1" applyBorder="1" applyAlignment="1"/>
    <xf numFmtId="0" fontId="0" fillId="3" borderId="1" xfId="0" applyFill="1" applyBorder="1"/>
    <xf numFmtId="0" fontId="3" fillId="0" borderId="3" xfId="0" applyFont="1" applyFill="1" applyBorder="1"/>
    <xf numFmtId="0" fontId="4" fillId="0" borderId="0" xfId="0" applyFont="1" applyAlignment="1"/>
    <xf numFmtId="38" fontId="0" fillId="0" borderId="0" xfId="1" applyFont="1" applyFill="1" applyBorder="1" applyAlignment="1"/>
    <xf numFmtId="38" fontId="0" fillId="0" borderId="0" xfId="1" applyFont="1" applyFill="1" applyBorder="1" applyAlignment="1">
      <alignment horizontal="right"/>
    </xf>
    <xf numFmtId="0" fontId="0" fillId="0" borderId="0" xfId="0" applyAlignment="1">
      <alignment horizontal="right"/>
    </xf>
    <xf numFmtId="38" fontId="0" fillId="0" borderId="2" xfId="0" applyNumberFormat="1" applyBorder="1" applyAlignment="1"/>
    <xf numFmtId="38" fontId="0" fillId="0" borderId="0" xfId="0" applyNumberFormat="1" applyBorder="1" applyAlignment="1"/>
    <xf numFmtId="38" fontId="0" fillId="0" borderId="0" xfId="1" applyFont="1" applyBorder="1" applyAlignment="1"/>
    <xf numFmtId="0" fontId="0" fillId="0" borderId="0" xfId="0" applyBorder="1" applyAlignment="1"/>
    <xf numFmtId="10" fontId="6" fillId="0" borderId="0" xfId="0" applyNumberFormat="1" applyFont="1"/>
    <xf numFmtId="38" fontId="6" fillId="0" borderId="0" xfId="1" applyFont="1" applyAlignment="1"/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Fill="1" applyBorder="1" applyAlignment="1"/>
    <xf numFmtId="0" fontId="0" fillId="0" borderId="0" xfId="0" applyFill="1" applyBorder="1" applyAlignment="1">
      <alignment vertical="center"/>
    </xf>
    <xf numFmtId="0" fontId="8" fillId="0" borderId="2" xfId="0" applyFont="1" applyFill="1" applyBorder="1"/>
    <xf numFmtId="0" fontId="5" fillId="0" borderId="0" xfId="0" applyFont="1" applyAlignment="1"/>
    <xf numFmtId="0" fontId="9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shrinkToFit="1"/>
    </xf>
    <xf numFmtId="38" fontId="0" fillId="0" borderId="1" xfId="1" applyFont="1" applyBorder="1" applyAlignment="1"/>
    <xf numFmtId="38" fontId="0" fillId="0" borderId="1" xfId="0" applyNumberFormat="1" applyBorder="1"/>
    <xf numFmtId="0" fontId="6" fillId="0" borderId="6" xfId="0" applyFont="1" applyBorder="1"/>
    <xf numFmtId="0" fontId="0" fillId="0" borderId="2" xfId="0" applyBorder="1"/>
    <xf numFmtId="0" fontId="0" fillId="0" borderId="7" xfId="0" applyBorder="1"/>
    <xf numFmtId="0" fontId="6" fillId="0" borderId="8" xfId="0" applyFont="1" applyFill="1" applyBorder="1"/>
    <xf numFmtId="0" fontId="6" fillId="0" borderId="0" xfId="0" applyFont="1" applyBorder="1"/>
    <xf numFmtId="0" fontId="10" fillId="0" borderId="0" xfId="0" applyFont="1" applyBorder="1"/>
    <xf numFmtId="38" fontId="10" fillId="0" borderId="8" xfId="1" applyFont="1" applyFill="1" applyBorder="1" applyAlignment="1"/>
    <xf numFmtId="38" fontId="10" fillId="0" borderId="0" xfId="1" applyFont="1" applyBorder="1" applyAlignment="1"/>
    <xf numFmtId="38" fontId="10" fillId="0" borderId="9" xfId="1" applyFont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38" fontId="0" fillId="0" borderId="8" xfId="1" applyFont="1" applyBorder="1" applyAlignment="1"/>
    <xf numFmtId="38" fontId="0" fillId="0" borderId="9" xfId="1" applyFont="1" applyBorder="1" applyAlignment="1"/>
    <xf numFmtId="38" fontId="0" fillId="0" borderId="9" xfId="0" applyNumberFormat="1" applyBorder="1"/>
    <xf numFmtId="38" fontId="0" fillId="0" borderId="3" xfId="1" applyFont="1" applyBorder="1" applyAlignment="1"/>
    <xf numFmtId="38" fontId="0" fillId="0" borderId="0" xfId="0" applyNumberFormat="1" applyBorder="1"/>
    <xf numFmtId="38" fontId="0" fillId="0" borderId="3" xfId="0" applyNumberFormat="1" applyBorder="1"/>
    <xf numFmtId="38" fontId="10" fillId="0" borderId="7" xfId="1" applyFont="1" applyBorder="1" applyAlignment="1"/>
    <xf numFmtId="38" fontId="10" fillId="0" borderId="8" xfId="1" applyFont="1" applyBorder="1" applyAlignment="1"/>
    <xf numFmtId="38" fontId="10" fillId="0" borderId="10" xfId="1" applyFont="1" applyBorder="1" applyAlignment="1"/>
    <xf numFmtId="38" fontId="10" fillId="0" borderId="3" xfId="1" applyFont="1" applyBorder="1" applyAlignment="1"/>
    <xf numFmtId="38" fontId="6" fillId="0" borderId="0" xfId="0" applyNumberFormat="1" applyFont="1" applyBorder="1"/>
    <xf numFmtId="38" fontId="6" fillId="0" borderId="11" xfId="1" applyFont="1" applyBorder="1" applyAlignment="1"/>
    <xf numFmtId="38" fontId="10" fillId="0" borderId="0" xfId="1" applyFont="1" applyAlignment="1"/>
    <xf numFmtId="38" fontId="10" fillId="0" borderId="0" xfId="1" applyFont="1" applyFill="1" applyBorder="1" applyAlignment="1"/>
    <xf numFmtId="38" fontId="10" fillId="0" borderId="6" xfId="1" applyFont="1" applyBorder="1" applyAlignment="1"/>
    <xf numFmtId="38" fontId="10" fillId="0" borderId="2" xfId="1" applyFont="1" applyBorder="1" applyAlignment="1"/>
    <xf numFmtId="38" fontId="10" fillId="0" borderId="11" xfId="1" applyFont="1" applyBorder="1" applyAlignment="1"/>
    <xf numFmtId="38" fontId="10" fillId="4" borderId="0" xfId="1" applyFont="1" applyFill="1" applyBorder="1" applyAlignment="1"/>
    <xf numFmtId="0" fontId="0" fillId="3" borderId="1" xfId="0" applyFill="1" applyBorder="1" applyAlignment="1">
      <alignment shrinkToFit="1"/>
    </xf>
    <xf numFmtId="0" fontId="12" fillId="0" borderId="0" xfId="0" applyFont="1" applyFill="1" applyBorder="1"/>
    <xf numFmtId="38" fontId="0" fillId="0" borderId="2" xfId="1" applyFont="1" applyBorder="1" applyAlignment="1"/>
    <xf numFmtId="38" fontId="6" fillId="0" borderId="0" xfId="1" applyFont="1" applyFill="1" applyBorder="1" applyAlignment="1"/>
    <xf numFmtId="38" fontId="6" fillId="0" borderId="0" xfId="1" applyFont="1" applyBorder="1" applyAlignment="1"/>
    <xf numFmtId="38" fontId="0" fillId="0" borderId="11" xfId="1" applyFont="1" applyBorder="1" applyAlignment="1"/>
    <xf numFmtId="38" fontId="0" fillId="0" borderId="1" xfId="1" applyFont="1" applyBorder="1" applyAlignment="1"/>
    <xf numFmtId="0" fontId="0" fillId="3" borderId="1" xfId="0" applyFill="1" applyBorder="1" applyAlignment="1">
      <alignment shrinkToFit="1"/>
    </xf>
    <xf numFmtId="0" fontId="8" fillId="3" borderId="4" xfId="0" applyFont="1" applyFill="1" applyBorder="1" applyAlignment="1">
      <alignment shrinkToFit="1"/>
    </xf>
    <xf numFmtId="38" fontId="0" fillId="0" borderId="4" xfId="0" applyNumberFormat="1" applyBorder="1"/>
    <xf numFmtId="0" fontId="6" fillId="3" borderId="0" xfId="0" applyFont="1" applyFill="1" applyBorder="1" applyAlignment="1">
      <alignment shrinkToFit="1"/>
    </xf>
    <xf numFmtId="0" fontId="0" fillId="3" borderId="0" xfId="0" applyFill="1" applyBorder="1" applyAlignment="1">
      <alignment shrinkToFit="1"/>
    </xf>
    <xf numFmtId="0" fontId="0" fillId="3" borderId="4" xfId="0" applyFill="1" applyBorder="1" applyAlignment="1">
      <alignment shrinkToFit="1"/>
    </xf>
    <xf numFmtId="0" fontId="0" fillId="3" borderId="5" xfId="0" applyFill="1" applyBorder="1" applyAlignment="1">
      <alignment shrinkToFit="1"/>
    </xf>
    <xf numFmtId="0" fontId="0" fillId="3" borderId="1" xfId="0" applyFill="1" applyBorder="1" applyAlignment="1">
      <alignment shrinkToFit="1"/>
    </xf>
    <xf numFmtId="38" fontId="0" fillId="0" borderId="4" xfId="0" applyNumberFormat="1" applyBorder="1" applyAlignment="1"/>
    <xf numFmtId="38" fontId="0" fillId="0" borderId="5" xfId="0" applyNumberFormat="1" applyBorder="1" applyAlignment="1"/>
    <xf numFmtId="38" fontId="0" fillId="0" borderId="4" xfId="1" applyFont="1" applyBorder="1" applyAlignment="1"/>
    <xf numFmtId="38" fontId="0" fillId="0" borderId="5" xfId="1" applyFont="1" applyBorder="1" applyAlignment="1"/>
    <xf numFmtId="0" fontId="0" fillId="0" borderId="1" xfId="0" applyBorder="1" applyAlignment="1"/>
    <xf numFmtId="0" fontId="0" fillId="3" borderId="1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0" fillId="2" borderId="1" xfId="0" applyFill="1" applyBorder="1" applyAlignment="1"/>
    <xf numFmtId="0" fontId="0" fillId="0" borderId="1" xfId="0" applyBorder="1" applyAlignment="1">
      <alignment shrinkToFit="1"/>
    </xf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11</xdr:row>
      <xdr:rowOff>179917</xdr:rowOff>
    </xdr:from>
    <xdr:to>
      <xdr:col>10</xdr:col>
      <xdr:colOff>1024090</xdr:colOff>
      <xdr:row>18</xdr:row>
      <xdr:rowOff>123264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C2E3B363-E685-454B-95DD-CEDB3A3AB3C3}"/>
            </a:ext>
          </a:extLst>
        </xdr:cNvPr>
        <xdr:cNvSpPr/>
      </xdr:nvSpPr>
      <xdr:spPr>
        <a:xfrm>
          <a:off x="4095750" y="2921000"/>
          <a:ext cx="7194173" cy="1647264"/>
        </a:xfrm>
        <a:prstGeom prst="wedgeRoundRectCallout">
          <a:avLst>
            <a:gd name="adj1" fmla="val 7118"/>
            <a:gd name="adj2" fmla="val -13477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世帯主と配偶者の</a:t>
          </a:r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r>
            <a:rPr kumimoji="1" lang="ja-JP" altLang="en-US" sz="1400" b="1">
              <a:solidFill>
                <a:sysClr val="windowText" lastClr="000000"/>
              </a:solidFill>
            </a:rPr>
            <a:t>人が</a:t>
          </a:r>
          <a:r>
            <a:rPr kumimoji="1" lang="en-US" altLang="ja-JP" sz="1400" b="1">
              <a:solidFill>
                <a:sysClr val="windowText" lastClr="000000"/>
              </a:solidFill>
            </a:rPr>
            <a:t>4</a:t>
          </a:r>
          <a:r>
            <a:rPr kumimoji="1" lang="ja-JP" altLang="en-US" sz="1400" b="1">
              <a:solidFill>
                <a:sysClr val="windowText" lastClr="000000"/>
              </a:solidFill>
            </a:rPr>
            <a:t>月</a:t>
          </a:r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r>
            <a:rPr kumimoji="1" lang="ja-JP" altLang="en-US" sz="1400" b="1">
              <a:solidFill>
                <a:sysClr val="windowText" lastClr="000000"/>
              </a:solidFill>
            </a:rPr>
            <a:t>日から国保に加入する場合の入力例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世帯主</a:t>
          </a:r>
          <a:r>
            <a:rPr kumimoji="1" lang="en-US" altLang="ja-JP" sz="1200" b="1">
              <a:solidFill>
                <a:sysClr val="windowText" lastClr="000000"/>
              </a:solidFill>
            </a:rPr>
            <a:t>(68</a:t>
          </a:r>
          <a:r>
            <a:rPr kumimoji="1" lang="ja-JP" altLang="en-US" sz="1200" b="1">
              <a:solidFill>
                <a:sysClr val="windowText" lastClr="000000"/>
              </a:solidFill>
            </a:rPr>
            <a:t>歳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：令和</a:t>
          </a:r>
          <a:r>
            <a:rPr kumimoji="1" lang="en-US" altLang="ja-JP" sz="1200" b="1">
              <a:solidFill>
                <a:sysClr val="windowText" lastClr="000000"/>
              </a:solidFill>
            </a:rPr>
            <a:t>7</a:t>
          </a:r>
          <a:r>
            <a:rPr kumimoji="1" lang="ja-JP" altLang="en-US" sz="1200" b="1">
              <a:solidFill>
                <a:sysClr val="windowText" lastClr="000000"/>
              </a:solidFill>
            </a:rPr>
            <a:t>年の所得は年金所得のみで</a:t>
          </a:r>
          <a:r>
            <a:rPr kumimoji="1" lang="en-US" altLang="ja-JP" sz="1200" b="1">
              <a:solidFill>
                <a:sysClr val="windowText" lastClr="000000"/>
              </a:solidFill>
            </a:rPr>
            <a:t>120</a:t>
          </a:r>
          <a:r>
            <a:rPr kumimoji="1" lang="ja-JP" altLang="en-US" sz="1200" b="1">
              <a:solidFill>
                <a:sysClr val="windowText" lastClr="000000"/>
              </a:solidFill>
            </a:rPr>
            <a:t>万円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配偶者</a:t>
          </a:r>
          <a:r>
            <a:rPr kumimoji="1" lang="en-US" altLang="ja-JP" sz="1200" b="1">
              <a:solidFill>
                <a:sysClr val="windowText" lastClr="000000"/>
              </a:solidFill>
            </a:rPr>
            <a:t>(69</a:t>
          </a:r>
          <a:r>
            <a:rPr kumimoji="1" lang="ja-JP" altLang="en-US" sz="1200" b="1">
              <a:solidFill>
                <a:sysClr val="windowText" lastClr="000000"/>
              </a:solidFill>
            </a:rPr>
            <a:t>歳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：令和</a:t>
          </a:r>
          <a:r>
            <a:rPr kumimoji="1" lang="en-US" altLang="ja-JP" sz="1200" b="1">
              <a:solidFill>
                <a:sysClr val="windowText" lastClr="000000"/>
              </a:solidFill>
            </a:rPr>
            <a:t>7</a:t>
          </a:r>
          <a:r>
            <a:rPr kumimoji="1" lang="ja-JP" altLang="en-US" sz="1200" b="1">
              <a:solidFill>
                <a:sysClr val="windowText" lastClr="000000"/>
              </a:solidFill>
            </a:rPr>
            <a:t>年の所得は無し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注意点：所得無しの場合は「所得金額合計」に「</a:t>
          </a:r>
          <a:r>
            <a:rPr kumimoji="1" lang="en-US" altLang="ja-JP" sz="1100" b="1">
              <a:solidFill>
                <a:sysClr val="windowText" lastClr="000000"/>
              </a:solidFill>
            </a:rPr>
            <a:t>0</a:t>
          </a:r>
          <a:r>
            <a:rPr kumimoji="1" lang="ja-JP" altLang="en-US" sz="1100" b="1">
              <a:solidFill>
                <a:sysClr val="windowText" lastClr="000000"/>
              </a:solidFill>
            </a:rPr>
            <a:t>」と入力してください。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11</xdr:row>
      <xdr:rowOff>31750</xdr:rowOff>
    </xdr:from>
    <xdr:to>
      <xdr:col>13</xdr:col>
      <xdr:colOff>39844</xdr:colOff>
      <xdr:row>17</xdr:row>
      <xdr:rowOff>218514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89C8516-D562-4E77-B3B6-725F4F24479B}"/>
            </a:ext>
          </a:extLst>
        </xdr:cNvPr>
        <xdr:cNvSpPr/>
      </xdr:nvSpPr>
      <xdr:spPr>
        <a:xfrm>
          <a:off x="5175250" y="2772833"/>
          <a:ext cx="7194177" cy="1647264"/>
        </a:xfrm>
        <a:prstGeom prst="wedgeRoundRectCallout">
          <a:avLst>
            <a:gd name="adj1" fmla="val 7117"/>
            <a:gd name="adj2" fmla="val -134779"/>
            <a:gd name="adj3" fmla="val 16667"/>
          </a:avLst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子</a:t>
          </a:r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r>
            <a:rPr kumimoji="1" lang="ja-JP" altLang="en-US" sz="1400" b="1">
              <a:solidFill>
                <a:sysClr val="windowText" lastClr="000000"/>
              </a:solidFill>
            </a:rPr>
            <a:t>人だけが</a:t>
          </a:r>
          <a:r>
            <a:rPr kumimoji="1" lang="en-US" altLang="ja-JP" sz="1400" b="1">
              <a:solidFill>
                <a:sysClr val="windowText" lastClr="000000"/>
              </a:solidFill>
            </a:rPr>
            <a:t>9</a:t>
          </a:r>
          <a:r>
            <a:rPr kumimoji="1" lang="ja-JP" altLang="en-US" sz="1400" b="1">
              <a:solidFill>
                <a:sysClr val="windowText" lastClr="000000"/>
              </a:solidFill>
            </a:rPr>
            <a:t>月</a:t>
          </a:r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r>
            <a:rPr kumimoji="1" lang="ja-JP" altLang="en-US" sz="1400" b="1">
              <a:solidFill>
                <a:sysClr val="windowText" lastClr="000000"/>
              </a:solidFill>
            </a:rPr>
            <a:t>日から国保に加入し、世帯主は国保に加入しない場合の入力例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</a:rPr>
            <a:t>世帯主</a:t>
          </a:r>
          <a:r>
            <a:rPr kumimoji="1" lang="en-US" altLang="ja-JP" sz="1200" b="1">
              <a:solidFill>
                <a:sysClr val="windowText" lastClr="000000"/>
              </a:solidFill>
            </a:rPr>
            <a:t>(68</a:t>
          </a:r>
          <a:r>
            <a:rPr kumimoji="1" lang="ja-JP" altLang="en-US" sz="1200" b="1">
              <a:solidFill>
                <a:sysClr val="windowText" lastClr="000000"/>
              </a:solidFill>
            </a:rPr>
            <a:t>歳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：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年の所得は年金所得のみで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120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子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(42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歳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：令和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年の所得は給与所得のみで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注意点：世帯主が国保に加入しない場合は「擬制世帯主」に入力してください。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注意点：子は国保加入時点で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歳以上なので、「国保加入月数」「介護該当月数」は共に「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lang="ja-JP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7297-DA22-4A60-B965-E476B62191F9}">
  <sheetPr>
    <pageSetUpPr fitToPage="1"/>
  </sheetPr>
  <dimension ref="A1:BG73"/>
  <sheetViews>
    <sheetView showGridLines="0" tabSelected="1" view="pageBreakPreview" zoomScale="85" zoomScaleNormal="70" zoomScaleSheetLayoutView="85" workbookViewId="0"/>
  </sheetViews>
  <sheetFormatPr defaultRowHeight="18.75" x14ac:dyDescent="0.4"/>
  <cols>
    <col min="1" max="11" width="13.5" customWidth="1"/>
    <col min="12" max="12" width="13.5" hidden="1" customWidth="1"/>
    <col min="13" max="16" width="13.625" customWidth="1"/>
    <col min="17" max="22" width="13.5" customWidth="1"/>
    <col min="23" max="24" width="19.375" bestFit="1" customWidth="1"/>
    <col min="25" max="25" width="13.5" style="4" customWidth="1"/>
    <col min="26" max="26" width="17.625" style="56" customWidth="1"/>
    <col min="27" max="29" width="13.5" style="56" customWidth="1"/>
    <col min="30" max="30" width="17.625" style="56" customWidth="1"/>
    <col min="31" max="33" width="13.5" style="56" customWidth="1"/>
    <col min="34" max="34" width="17.625" style="56" customWidth="1"/>
    <col min="35" max="41" width="13.5" style="56" customWidth="1"/>
    <col min="42" max="42" width="9.875" style="56" bestFit="1" customWidth="1"/>
    <col min="43" max="43" width="9" style="56"/>
    <col min="44" max="44" width="10.25" style="56" bestFit="1" customWidth="1"/>
    <col min="45" max="45" width="9" style="56"/>
    <col min="46" max="46" width="12" style="56" customWidth="1"/>
    <col min="47" max="49" width="9" style="56"/>
    <col min="50" max="59" width="9" style="4"/>
  </cols>
  <sheetData>
    <row r="1" spans="1:14" ht="24" x14ac:dyDescent="0.5">
      <c r="A1" s="10"/>
      <c r="B1" s="10"/>
      <c r="C1" s="10"/>
      <c r="D1" s="10"/>
      <c r="E1" s="25" t="s">
        <v>109</v>
      </c>
      <c r="F1" s="10"/>
      <c r="G1" s="10"/>
      <c r="H1" s="10"/>
      <c r="I1" s="10"/>
      <c r="J1" s="10"/>
      <c r="K1" s="10"/>
    </row>
    <row r="2" spans="1:14" ht="18.75" customHeight="1" x14ac:dyDescent="0.5">
      <c r="A2" s="23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9.5" customHeight="1" x14ac:dyDescent="0.5">
      <c r="A3" s="21" t="s">
        <v>108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x14ac:dyDescent="0.4">
      <c r="A4" s="27"/>
      <c r="B4" s="27" t="s">
        <v>0</v>
      </c>
      <c r="C4" s="27" t="s">
        <v>73</v>
      </c>
      <c r="D4" s="27" t="s">
        <v>2</v>
      </c>
      <c r="E4" s="27" t="s">
        <v>1</v>
      </c>
      <c r="F4" s="27" t="s">
        <v>105</v>
      </c>
      <c r="G4" s="62" t="s">
        <v>106</v>
      </c>
      <c r="H4" s="27" t="s">
        <v>3</v>
      </c>
      <c r="I4" s="27" t="s">
        <v>41</v>
      </c>
      <c r="J4" s="27" t="s">
        <v>10</v>
      </c>
      <c r="K4" s="27" t="s">
        <v>11</v>
      </c>
      <c r="L4" s="70" t="s">
        <v>101</v>
      </c>
      <c r="M4" s="72"/>
      <c r="N4" s="73"/>
    </row>
    <row r="5" spans="1:14" x14ac:dyDescent="0.4">
      <c r="A5" s="8" t="s">
        <v>4</v>
      </c>
      <c r="B5" s="7"/>
      <c r="C5" s="7"/>
      <c r="D5" s="7"/>
      <c r="E5" s="7"/>
      <c r="F5" s="7"/>
      <c r="G5" s="7"/>
      <c r="H5" s="7"/>
      <c r="I5" s="7"/>
      <c r="J5" s="28">
        <f>IF(B5=0,0,IF(B5-B58&lt;0,0,B5-B58))</f>
        <v>0</v>
      </c>
      <c r="K5" s="28">
        <f>IF(B5=0,0,IF(B5-430000&lt;0,0,B5-430000))</f>
        <v>0</v>
      </c>
      <c r="L5" s="71" t="e">
        <f t="shared" ref="L5:L14" si="0">AT58</f>
        <v>#N/A</v>
      </c>
      <c r="M5" s="16"/>
      <c r="N5" s="16"/>
    </row>
    <row r="6" spans="1:14" x14ac:dyDescent="0.4">
      <c r="A6" s="8" t="s">
        <v>5</v>
      </c>
      <c r="B6" s="7"/>
      <c r="C6" s="7"/>
      <c r="D6" s="7"/>
      <c r="E6" s="7"/>
      <c r="F6" s="7"/>
      <c r="G6" s="7"/>
      <c r="H6" s="7"/>
      <c r="I6" s="7"/>
      <c r="J6" s="28">
        <f>IF(B6=0,0,IF(B6-B59&lt;0,0,B6-B59))</f>
        <v>0</v>
      </c>
      <c r="K6" s="28">
        <f>IF(B6=0,0,IF(B6-430000&lt;0,0,B6-430000))</f>
        <v>0</v>
      </c>
      <c r="L6" s="29">
        <f t="shared" si="0"/>
        <v>0</v>
      </c>
    </row>
    <row r="7" spans="1:14" x14ac:dyDescent="0.4">
      <c r="A7" s="8" t="s">
        <v>6</v>
      </c>
      <c r="B7" s="7"/>
      <c r="C7" s="7"/>
      <c r="D7" s="7"/>
      <c r="E7" s="7"/>
      <c r="F7" s="7"/>
      <c r="G7" s="7"/>
      <c r="H7" s="7"/>
      <c r="I7" s="7"/>
      <c r="J7" s="28">
        <f>IF(B7=0,0,IF(B7-B60&lt;0,0,B7-B60))</f>
        <v>0</v>
      </c>
      <c r="K7" s="28">
        <f>IF(B7=0,0,IF(B7-430000&lt;0,0,B7-430000))</f>
        <v>0</v>
      </c>
      <c r="L7" s="29">
        <f t="shared" si="0"/>
        <v>0</v>
      </c>
    </row>
    <row r="8" spans="1:14" x14ac:dyDescent="0.4">
      <c r="A8" s="8" t="s">
        <v>7</v>
      </c>
      <c r="B8" s="7"/>
      <c r="C8" s="7"/>
      <c r="D8" s="7"/>
      <c r="E8" s="7"/>
      <c r="F8" s="7"/>
      <c r="G8" s="7"/>
      <c r="H8" s="7"/>
      <c r="I8" s="7"/>
      <c r="J8" s="28">
        <f>IF(B8=0,0,IF(B8-B61&lt;0,0,B8-B61))</f>
        <v>0</v>
      </c>
      <c r="K8" s="28">
        <f>IF(B8=0,0,IF(B8-430000&lt;0,0,B8-430000))</f>
        <v>0</v>
      </c>
      <c r="L8" s="29">
        <f t="shared" si="0"/>
        <v>0</v>
      </c>
    </row>
    <row r="9" spans="1:14" x14ac:dyDescent="0.4">
      <c r="A9" s="8" t="s">
        <v>8</v>
      </c>
      <c r="B9" s="7"/>
      <c r="C9" s="7"/>
      <c r="D9" s="7"/>
      <c r="E9" s="7"/>
      <c r="F9" s="7"/>
      <c r="G9" s="7"/>
      <c r="H9" s="7"/>
      <c r="I9" s="7"/>
      <c r="J9" s="28">
        <f t="shared" ref="J9:J13" si="1">IF(B9=0,0,IF(B9-B62&lt;0,0,B9-B62))</f>
        <v>0</v>
      </c>
      <c r="K9" s="28">
        <f>IF(B9=0,0,IF(B9-430000&lt;0,0,B9-430000))</f>
        <v>0</v>
      </c>
      <c r="L9" s="29">
        <f t="shared" si="0"/>
        <v>0</v>
      </c>
    </row>
    <row r="10" spans="1:14" x14ac:dyDescent="0.4">
      <c r="A10" s="8" t="s">
        <v>83</v>
      </c>
      <c r="B10" s="7"/>
      <c r="C10" s="7"/>
      <c r="D10" s="7"/>
      <c r="E10" s="7"/>
      <c r="F10" s="7"/>
      <c r="G10" s="7"/>
      <c r="H10" s="7"/>
      <c r="I10" s="7"/>
      <c r="J10" s="28">
        <f t="shared" si="1"/>
        <v>0</v>
      </c>
      <c r="K10" s="28">
        <f t="shared" ref="K10:K14" si="2">IF(B10=0,0,IF(B10-430000&lt;0,0,B10-430000))</f>
        <v>0</v>
      </c>
      <c r="L10" s="29">
        <f t="shared" si="0"/>
        <v>0</v>
      </c>
    </row>
    <row r="11" spans="1:14" x14ac:dyDescent="0.4">
      <c r="A11" s="8" t="s">
        <v>84</v>
      </c>
      <c r="B11" s="7"/>
      <c r="C11" s="7"/>
      <c r="D11" s="7"/>
      <c r="E11" s="7"/>
      <c r="F11" s="7"/>
      <c r="G11" s="7"/>
      <c r="H11" s="7"/>
      <c r="I11" s="7"/>
      <c r="J11" s="28">
        <f t="shared" si="1"/>
        <v>0</v>
      </c>
      <c r="K11" s="28">
        <f t="shared" si="2"/>
        <v>0</v>
      </c>
      <c r="L11" s="29">
        <f t="shared" si="0"/>
        <v>0</v>
      </c>
    </row>
    <row r="12" spans="1:14" x14ac:dyDescent="0.4">
      <c r="A12" s="8" t="s">
        <v>85</v>
      </c>
      <c r="B12" s="7"/>
      <c r="C12" s="7"/>
      <c r="D12" s="7"/>
      <c r="E12" s="7"/>
      <c r="F12" s="7"/>
      <c r="G12" s="7"/>
      <c r="H12" s="7"/>
      <c r="I12" s="7"/>
      <c r="J12" s="28">
        <f t="shared" si="1"/>
        <v>0</v>
      </c>
      <c r="K12" s="28">
        <f t="shared" si="2"/>
        <v>0</v>
      </c>
      <c r="L12" s="29">
        <f t="shared" si="0"/>
        <v>0</v>
      </c>
    </row>
    <row r="13" spans="1:14" x14ac:dyDescent="0.4">
      <c r="A13" s="8" t="s">
        <v>86</v>
      </c>
      <c r="B13" s="7"/>
      <c r="C13" s="7"/>
      <c r="D13" s="7"/>
      <c r="E13" s="7"/>
      <c r="F13" s="7"/>
      <c r="G13" s="7"/>
      <c r="H13" s="7"/>
      <c r="I13" s="7"/>
      <c r="J13" s="28">
        <f t="shared" si="1"/>
        <v>0</v>
      </c>
      <c r="K13" s="28">
        <f t="shared" si="2"/>
        <v>0</v>
      </c>
      <c r="L13" s="29">
        <f t="shared" si="0"/>
        <v>0</v>
      </c>
    </row>
    <row r="14" spans="1:14" x14ac:dyDescent="0.4">
      <c r="A14" s="8" t="s">
        <v>87</v>
      </c>
      <c r="B14" s="7"/>
      <c r="C14" s="7"/>
      <c r="D14" s="7"/>
      <c r="E14" s="7"/>
      <c r="F14" s="7"/>
      <c r="G14" s="7"/>
      <c r="H14" s="7"/>
      <c r="I14" s="7"/>
      <c r="J14" s="28">
        <f>IF(B14=0,0,IF(B14-B67&lt;0,0,B14-B67))</f>
        <v>0</v>
      </c>
      <c r="K14" s="28">
        <f t="shared" si="2"/>
        <v>0</v>
      </c>
      <c r="L14" s="29">
        <f t="shared" si="0"/>
        <v>0</v>
      </c>
    </row>
    <row r="15" spans="1:14" x14ac:dyDescent="0.4">
      <c r="A15" s="8" t="s">
        <v>9</v>
      </c>
      <c r="B15" s="7"/>
      <c r="C15" s="7"/>
      <c r="D15" s="7"/>
      <c r="E15" s="7"/>
      <c r="F15" s="6" t="s">
        <v>40</v>
      </c>
      <c r="G15" s="6" t="s">
        <v>40</v>
      </c>
      <c r="H15" s="6" t="s">
        <v>40</v>
      </c>
      <c r="I15" s="6" t="s">
        <v>40</v>
      </c>
      <c r="J15" s="28">
        <f>IF(B15=0,0,IF(B15-B68&lt;0,0,B15-B68))</f>
        <v>0</v>
      </c>
      <c r="K15" s="6" t="s">
        <v>40</v>
      </c>
      <c r="L15" s="6" t="s">
        <v>40</v>
      </c>
    </row>
    <row r="16" spans="1:14" x14ac:dyDescent="0.4">
      <c r="A16" s="24" t="s">
        <v>110</v>
      </c>
      <c r="B16" s="11"/>
      <c r="C16" s="11"/>
      <c r="D16" s="11"/>
      <c r="E16" s="11"/>
      <c r="F16" s="11"/>
      <c r="G16" s="11"/>
      <c r="H16" s="12"/>
    </row>
    <row r="17" spans="1:8" x14ac:dyDescent="0.4">
      <c r="A17" s="2" t="s">
        <v>62</v>
      </c>
      <c r="B17" s="11"/>
      <c r="C17" s="11"/>
      <c r="D17" s="11"/>
      <c r="E17" s="11"/>
      <c r="F17" s="11"/>
      <c r="G17" s="11"/>
      <c r="H17" s="12"/>
    </row>
    <row r="18" spans="1:8" x14ac:dyDescent="0.4">
      <c r="A18" s="2" t="s">
        <v>74</v>
      </c>
      <c r="B18" s="11"/>
      <c r="C18" s="11"/>
      <c r="D18" s="11"/>
      <c r="E18" s="11"/>
      <c r="F18" s="11"/>
      <c r="G18" s="11"/>
      <c r="H18" s="12"/>
    </row>
    <row r="19" spans="1:8" x14ac:dyDescent="0.4">
      <c r="A19" s="2" t="s">
        <v>57</v>
      </c>
      <c r="B19" s="11"/>
      <c r="C19" s="11"/>
      <c r="D19" s="11"/>
      <c r="E19" s="11"/>
      <c r="F19" s="11"/>
      <c r="G19" s="11"/>
      <c r="H19" s="12"/>
    </row>
    <row r="20" spans="1:8" x14ac:dyDescent="0.4">
      <c r="A20" s="2" t="s">
        <v>115</v>
      </c>
      <c r="B20" s="11"/>
      <c r="C20" s="11"/>
      <c r="D20" s="11"/>
      <c r="E20" s="11"/>
      <c r="F20" s="11"/>
      <c r="G20" s="11"/>
      <c r="H20" s="12"/>
    </row>
    <row r="21" spans="1:8" x14ac:dyDescent="0.4">
      <c r="A21" s="2" t="s">
        <v>114</v>
      </c>
      <c r="B21" s="11"/>
      <c r="C21" s="11"/>
      <c r="D21" s="11"/>
      <c r="E21" s="11"/>
      <c r="F21" s="11"/>
      <c r="G21" s="11"/>
      <c r="H21" s="12"/>
    </row>
    <row r="22" spans="1:8" x14ac:dyDescent="0.4">
      <c r="A22" s="2" t="s">
        <v>112</v>
      </c>
      <c r="B22" s="11"/>
      <c r="C22" s="11"/>
      <c r="D22" s="11"/>
      <c r="E22" s="11"/>
      <c r="F22" s="11"/>
      <c r="G22" s="11"/>
      <c r="H22" s="12"/>
    </row>
    <row r="23" spans="1:8" x14ac:dyDescent="0.4">
      <c r="A23" s="63" t="s">
        <v>113</v>
      </c>
      <c r="B23" s="11"/>
      <c r="C23" s="11"/>
      <c r="D23" s="11"/>
      <c r="E23" s="11"/>
      <c r="F23" s="11"/>
      <c r="G23" s="11"/>
      <c r="H23" s="12"/>
    </row>
    <row r="24" spans="1:8" x14ac:dyDescent="0.4">
      <c r="A24" s="2" t="s">
        <v>111</v>
      </c>
      <c r="B24" s="11"/>
      <c r="C24" s="11"/>
      <c r="D24" s="11"/>
      <c r="E24" s="11"/>
      <c r="F24" s="11"/>
      <c r="G24" s="11"/>
      <c r="H24" s="12"/>
    </row>
    <row r="25" spans="1:8" x14ac:dyDescent="0.4">
      <c r="A25" s="2" t="s">
        <v>63</v>
      </c>
      <c r="B25" s="11"/>
      <c r="C25" s="11"/>
      <c r="D25" s="11"/>
      <c r="E25" s="11"/>
      <c r="F25" s="11"/>
      <c r="G25" s="11"/>
      <c r="H25" s="12"/>
    </row>
    <row r="26" spans="1:8" x14ac:dyDescent="0.4">
      <c r="A26" s="2" t="s">
        <v>58</v>
      </c>
      <c r="B26" s="11"/>
      <c r="C26" s="11"/>
      <c r="D26" s="11"/>
      <c r="E26" s="11"/>
      <c r="F26" s="11"/>
      <c r="G26" s="11"/>
      <c r="H26" s="12"/>
    </row>
    <row r="27" spans="1:8" x14ac:dyDescent="0.4">
      <c r="A27" s="2" t="s">
        <v>64</v>
      </c>
      <c r="B27" s="11"/>
      <c r="C27" s="11"/>
      <c r="D27" s="11"/>
      <c r="E27" s="11"/>
      <c r="F27" s="11"/>
      <c r="G27" s="11"/>
      <c r="H27" s="12"/>
    </row>
    <row r="28" spans="1:8" x14ac:dyDescent="0.4">
      <c r="A28" s="2" t="s">
        <v>107</v>
      </c>
      <c r="B28" s="3"/>
      <c r="C28" s="3"/>
      <c r="D28" s="3"/>
      <c r="E28" s="3"/>
      <c r="F28" s="3"/>
      <c r="G28" s="3"/>
      <c r="H28" s="3"/>
    </row>
    <row r="29" spans="1:8" ht="19.5" x14ac:dyDescent="0.4">
      <c r="A29" s="22" t="s">
        <v>46</v>
      </c>
    </row>
    <row r="30" spans="1:8" x14ac:dyDescent="0.4">
      <c r="A30" s="74" t="s">
        <v>59</v>
      </c>
      <c r="B30" s="75"/>
      <c r="C30" s="74" t="s">
        <v>60</v>
      </c>
      <c r="D30" s="75"/>
      <c r="E30" s="76" t="s">
        <v>12</v>
      </c>
      <c r="F30" s="76"/>
    </row>
    <row r="31" spans="1:8" x14ac:dyDescent="0.4">
      <c r="A31" s="77" t="e">
        <f>IF(M5="",(AC71+AG71+AK71+AO71),M5)</f>
        <v>#N/A</v>
      </c>
      <c r="B31" s="78"/>
      <c r="C31" s="79" t="e">
        <f>IF(A31=0,0,A31/MAX(H5:H15))</f>
        <v>#N/A</v>
      </c>
      <c r="D31" s="80"/>
      <c r="E31" s="81" t="str">
        <f>IF(E69=0,"軽減なし",E69)</f>
        <v>軽減なし</v>
      </c>
      <c r="F31" s="81"/>
    </row>
    <row r="32" spans="1:8" x14ac:dyDescent="0.4">
      <c r="A32" s="14" t="s">
        <v>67</v>
      </c>
      <c r="B32" s="15"/>
      <c r="C32" s="16"/>
      <c r="D32" s="16"/>
      <c r="E32" s="17"/>
      <c r="F32" s="17"/>
    </row>
    <row r="33" spans="1:15" x14ac:dyDescent="0.4">
      <c r="A33" s="3"/>
      <c r="B33" s="3"/>
      <c r="C33" s="3"/>
      <c r="D33" s="3"/>
    </row>
    <row r="34" spans="1:15" ht="19.5" x14ac:dyDescent="0.4">
      <c r="A34" s="9" t="s">
        <v>47</v>
      </c>
      <c r="C34" s="1"/>
      <c r="D34" s="1"/>
      <c r="E34" s="1"/>
      <c r="F34" s="1"/>
      <c r="G34" s="1"/>
      <c r="H34" s="1"/>
      <c r="I34" s="1"/>
      <c r="J34" s="1"/>
      <c r="K34" s="1"/>
      <c r="M34" s="18"/>
      <c r="N34" s="18"/>
      <c r="O34" s="18"/>
    </row>
    <row r="35" spans="1:15" x14ac:dyDescent="0.4">
      <c r="A35" s="82" t="s">
        <v>13</v>
      </c>
      <c r="B35" s="82"/>
      <c r="C35" s="82" t="s">
        <v>45</v>
      </c>
      <c r="D35" s="82"/>
      <c r="E35" s="83" t="s">
        <v>61</v>
      </c>
      <c r="F35" s="84"/>
      <c r="G35" s="1"/>
      <c r="H35" s="1"/>
      <c r="I35" s="1"/>
      <c r="J35" s="1"/>
      <c r="K35" s="1"/>
      <c r="M35" s="19"/>
      <c r="N35" s="19"/>
      <c r="O35" s="19"/>
    </row>
    <row r="36" spans="1:15" x14ac:dyDescent="0.4">
      <c r="A36" s="85"/>
      <c r="B36" s="85"/>
      <c r="C36" s="86" t="str">
        <f>IF(OR(A36=F42,A36=F43),G42,IF(A36=F44,G44,IF(A36=F45,G45,IF(A36=F46,G46,IF(A36=F47,G47,IF(A36=F48,G48,IF(A36=F49,G49,IF(A36=F50,G50,IF(A36=F51,G51,"")))))))))</f>
        <v/>
      </c>
      <c r="D36" s="86"/>
      <c r="E36" s="87" t="str">
        <f>IF(C36=G42,A31/9,IF(C36=G44,A31/8,IF(C36=G45,A31/7,IF(C36=G46,A31/6,IF(C36=G47,A31/5,IF(C36=G48,A31/4,IF(C36=G49,A31/3,IF(C36=G50,A31/2,IF(C36=G51,A31,"")))))))))</f>
        <v/>
      </c>
      <c r="F36" s="87"/>
      <c r="G36" s="1"/>
      <c r="H36" s="1"/>
      <c r="I36" s="1"/>
      <c r="J36" s="1"/>
      <c r="K36" s="1"/>
    </row>
    <row r="37" spans="1:15" x14ac:dyDescent="0.4">
      <c r="A37" t="s">
        <v>66</v>
      </c>
      <c r="M37" s="18"/>
      <c r="N37" s="18"/>
      <c r="O37" s="18"/>
    </row>
    <row r="38" spans="1:15" x14ac:dyDescent="0.4">
      <c r="M38" s="19"/>
      <c r="N38" s="19"/>
      <c r="O38" s="19"/>
    </row>
    <row r="39" spans="1:15" x14ac:dyDescent="0.4">
      <c r="K39" s="13" t="s">
        <v>65</v>
      </c>
    </row>
    <row r="40" spans="1:15" x14ac:dyDescent="0.4">
      <c r="M40" s="18"/>
      <c r="N40" s="18"/>
      <c r="O40" s="18"/>
    </row>
    <row r="41" spans="1:15" hidden="1" x14ac:dyDescent="0.4">
      <c r="A41" t="s">
        <v>14</v>
      </c>
      <c r="H41" t="s">
        <v>31</v>
      </c>
      <c r="M41" s="19"/>
      <c r="N41" s="19"/>
      <c r="O41" s="19"/>
    </row>
    <row r="42" spans="1:15" hidden="1" x14ac:dyDescent="0.4">
      <c r="C42" t="s">
        <v>42</v>
      </c>
      <c r="D42" t="s">
        <v>15</v>
      </c>
      <c r="E42">
        <v>0</v>
      </c>
      <c r="F42" t="s">
        <v>44</v>
      </c>
      <c r="G42" t="s">
        <v>48</v>
      </c>
      <c r="I42" t="s">
        <v>36</v>
      </c>
      <c r="J42" t="s">
        <v>37</v>
      </c>
      <c r="K42" t="s">
        <v>38</v>
      </c>
      <c r="L42" t="s">
        <v>78</v>
      </c>
      <c r="M42" t="s">
        <v>79</v>
      </c>
    </row>
    <row r="43" spans="1:15" hidden="1" x14ac:dyDescent="0.4">
      <c r="C43" t="s">
        <v>43</v>
      </c>
      <c r="D43" t="s">
        <v>16</v>
      </c>
      <c r="E43">
        <v>1</v>
      </c>
      <c r="F43" t="s">
        <v>17</v>
      </c>
      <c r="H43" t="s">
        <v>32</v>
      </c>
      <c r="I43" s="18">
        <v>8.2299999999999998E-2</v>
      </c>
      <c r="J43" s="18">
        <v>2.64E-2</v>
      </c>
      <c r="K43" s="18">
        <v>2.18E-2</v>
      </c>
      <c r="L43" s="18">
        <v>2.8999999999999998E-3</v>
      </c>
      <c r="M43" s="18"/>
      <c r="N43" s="18"/>
      <c r="O43" s="18"/>
    </row>
    <row r="44" spans="1:15" hidden="1" x14ac:dyDescent="0.4">
      <c r="E44">
        <v>2</v>
      </c>
      <c r="F44" t="s">
        <v>18</v>
      </c>
      <c r="G44" t="s">
        <v>49</v>
      </c>
      <c r="H44" t="s">
        <v>33</v>
      </c>
      <c r="I44" s="19">
        <v>42200</v>
      </c>
      <c r="J44" s="19">
        <v>14000</v>
      </c>
      <c r="K44" s="19">
        <v>16300</v>
      </c>
      <c r="L44" s="19">
        <v>1773</v>
      </c>
      <c r="M44" s="19">
        <v>125</v>
      </c>
      <c r="N44" s="19"/>
      <c r="O44" s="19"/>
    </row>
    <row r="45" spans="1:15" hidden="1" x14ac:dyDescent="0.4">
      <c r="D45" t="s">
        <v>76</v>
      </c>
      <c r="E45">
        <v>3</v>
      </c>
      <c r="F45" t="s">
        <v>19</v>
      </c>
      <c r="G45" t="s">
        <v>50</v>
      </c>
      <c r="H45" t="s">
        <v>39</v>
      </c>
      <c r="I45" s="19">
        <v>660000</v>
      </c>
      <c r="J45" s="19">
        <v>260000</v>
      </c>
      <c r="K45" s="19">
        <v>170000</v>
      </c>
      <c r="L45" s="19">
        <v>30000</v>
      </c>
    </row>
    <row r="46" spans="1:15" hidden="1" x14ac:dyDescent="0.4">
      <c r="D46" t="s">
        <v>77</v>
      </c>
      <c r="E46">
        <v>4</v>
      </c>
      <c r="F46" t="s">
        <v>20</v>
      </c>
      <c r="G46" t="s">
        <v>51</v>
      </c>
    </row>
    <row r="47" spans="1:15" hidden="1" x14ac:dyDescent="0.4">
      <c r="E47">
        <v>5</v>
      </c>
      <c r="F47" t="s">
        <v>21</v>
      </c>
      <c r="G47" t="s">
        <v>52</v>
      </c>
      <c r="H47" t="s">
        <v>34</v>
      </c>
      <c r="I47" s="19">
        <v>310000</v>
      </c>
    </row>
    <row r="48" spans="1:15" hidden="1" x14ac:dyDescent="0.4">
      <c r="D48" t="s">
        <v>80</v>
      </c>
      <c r="E48">
        <v>6</v>
      </c>
      <c r="F48" t="s">
        <v>22</v>
      </c>
      <c r="G48" t="s">
        <v>53</v>
      </c>
      <c r="H48" t="s">
        <v>35</v>
      </c>
      <c r="I48" s="19">
        <v>570000</v>
      </c>
    </row>
    <row r="49" spans="1:46" hidden="1" x14ac:dyDescent="0.4">
      <c r="D49" t="s">
        <v>81</v>
      </c>
      <c r="E49">
        <v>7</v>
      </c>
      <c r="F49" t="s">
        <v>23</v>
      </c>
      <c r="G49" t="s">
        <v>54</v>
      </c>
    </row>
    <row r="50" spans="1:46" hidden="1" x14ac:dyDescent="0.4">
      <c r="E50">
        <v>8</v>
      </c>
      <c r="F50" t="s">
        <v>24</v>
      </c>
      <c r="G50" t="s">
        <v>55</v>
      </c>
    </row>
    <row r="51" spans="1:46" hidden="1" x14ac:dyDescent="0.4">
      <c r="E51">
        <v>9</v>
      </c>
      <c r="F51" t="s">
        <v>25</v>
      </c>
      <c r="G51" t="s">
        <v>56</v>
      </c>
    </row>
    <row r="52" spans="1:46" hidden="1" x14ac:dyDescent="0.4">
      <c r="E52">
        <v>10</v>
      </c>
    </row>
    <row r="53" spans="1:46" hidden="1" x14ac:dyDescent="0.4">
      <c r="E53">
        <v>11</v>
      </c>
    </row>
    <row r="54" spans="1:46" hidden="1" x14ac:dyDescent="0.4">
      <c r="E54">
        <v>12</v>
      </c>
    </row>
    <row r="55" spans="1:46" hidden="1" x14ac:dyDescent="0.4">
      <c r="A55" t="s">
        <v>26</v>
      </c>
      <c r="Z55"/>
      <c r="AB55" s="56" t="s">
        <v>95</v>
      </c>
    </row>
    <row r="56" spans="1:46" hidden="1" x14ac:dyDescent="0.4">
      <c r="A56" s="43"/>
      <c r="B56" s="31"/>
      <c r="C56" s="31" t="s">
        <v>12</v>
      </c>
      <c r="D56" s="32"/>
      <c r="F56" s="43" t="s">
        <v>36</v>
      </c>
      <c r="G56" s="31"/>
      <c r="H56" s="31"/>
      <c r="I56" s="31"/>
      <c r="J56" s="32"/>
      <c r="K56" s="43" t="s">
        <v>37</v>
      </c>
      <c r="L56" s="31"/>
      <c r="M56" s="31"/>
      <c r="N56" s="31"/>
      <c r="O56" s="32"/>
      <c r="P56" s="43" t="s">
        <v>38</v>
      </c>
      <c r="Q56" s="31"/>
      <c r="R56" s="31"/>
      <c r="S56" s="31"/>
      <c r="T56" s="31"/>
      <c r="U56" s="32"/>
      <c r="V56" s="30" t="s">
        <v>78</v>
      </c>
      <c r="W56" s="31"/>
      <c r="X56" s="31"/>
      <c r="Y56" s="64"/>
      <c r="Z56" s="31"/>
      <c r="AA56" s="31"/>
      <c r="AB56" s="58" t="s">
        <v>89</v>
      </c>
      <c r="AC56" s="59"/>
      <c r="AD56" s="59"/>
      <c r="AE56" s="50"/>
      <c r="AF56" s="58" t="s">
        <v>90</v>
      </c>
      <c r="AG56" s="59"/>
      <c r="AH56" s="59"/>
      <c r="AI56" s="50"/>
      <c r="AJ56" s="58" t="s">
        <v>91</v>
      </c>
      <c r="AK56" s="59"/>
      <c r="AL56" s="59"/>
      <c r="AM56" s="50"/>
      <c r="AN56" s="58" t="s">
        <v>92</v>
      </c>
      <c r="AO56" s="59"/>
      <c r="AP56" s="59"/>
      <c r="AQ56" s="50"/>
      <c r="AR56" s="58" t="s">
        <v>98</v>
      </c>
      <c r="AS56" s="59" t="s">
        <v>99</v>
      </c>
      <c r="AT56" s="50" t="s">
        <v>100</v>
      </c>
    </row>
    <row r="57" spans="1:46" hidden="1" x14ac:dyDescent="0.4">
      <c r="A57" s="39"/>
      <c r="B57" s="3" t="s">
        <v>27</v>
      </c>
      <c r="C57" s="3" t="s">
        <v>28</v>
      </c>
      <c r="D57" s="40" t="s">
        <v>75</v>
      </c>
      <c r="E57" t="s">
        <v>12</v>
      </c>
      <c r="F57" s="39" t="s">
        <v>29</v>
      </c>
      <c r="G57" s="3" t="s">
        <v>30</v>
      </c>
      <c r="H57" s="3" t="s">
        <v>70</v>
      </c>
      <c r="I57" s="3" t="s">
        <v>71</v>
      </c>
      <c r="J57" s="40" t="s">
        <v>72</v>
      </c>
      <c r="K57" s="39" t="s">
        <v>29</v>
      </c>
      <c r="L57" s="3" t="s">
        <v>30</v>
      </c>
      <c r="M57" s="3" t="s">
        <v>70</v>
      </c>
      <c r="N57" s="3" t="s">
        <v>71</v>
      </c>
      <c r="O57" s="40" t="s">
        <v>72</v>
      </c>
      <c r="P57" s="39" t="s">
        <v>29</v>
      </c>
      <c r="Q57" s="3" t="s">
        <v>30</v>
      </c>
      <c r="R57" s="3" t="s">
        <v>70</v>
      </c>
      <c r="S57" s="2" t="s">
        <v>104</v>
      </c>
      <c r="T57" s="3" t="s">
        <v>71</v>
      </c>
      <c r="U57" s="40" t="s">
        <v>72</v>
      </c>
      <c r="V57" s="33" t="s">
        <v>29</v>
      </c>
      <c r="W57" s="34" t="s">
        <v>30</v>
      </c>
      <c r="X57" s="35" t="s">
        <v>82</v>
      </c>
      <c r="Y57" s="65" t="s">
        <v>70</v>
      </c>
      <c r="Z57" s="34" t="s">
        <v>71</v>
      </c>
      <c r="AA57" s="34" t="s">
        <v>72</v>
      </c>
      <c r="AB57" s="51" t="s">
        <v>88</v>
      </c>
      <c r="AC57" s="37" t="s">
        <v>33</v>
      </c>
      <c r="AD57" s="57" t="s">
        <v>96</v>
      </c>
      <c r="AE57" s="38" t="s">
        <v>97</v>
      </c>
      <c r="AF57" s="51" t="s">
        <v>88</v>
      </c>
      <c r="AG57" s="37" t="s">
        <v>33</v>
      </c>
      <c r="AH57" s="57" t="s">
        <v>96</v>
      </c>
      <c r="AI57" s="38" t="s">
        <v>97</v>
      </c>
      <c r="AJ57" s="51" t="s">
        <v>88</v>
      </c>
      <c r="AK57" s="37" t="s">
        <v>33</v>
      </c>
      <c r="AL57" s="57" t="s">
        <v>96</v>
      </c>
      <c r="AM57" s="38" t="s">
        <v>97</v>
      </c>
      <c r="AN57" s="51" t="s">
        <v>88</v>
      </c>
      <c r="AO57" s="37" t="s">
        <v>33</v>
      </c>
      <c r="AP57" s="57" t="s">
        <v>96</v>
      </c>
      <c r="AQ57" s="38" t="s">
        <v>97</v>
      </c>
      <c r="AR57" s="51"/>
      <c r="AS57" s="37"/>
      <c r="AT57" s="38"/>
    </row>
    <row r="58" spans="1:46" hidden="1" x14ac:dyDescent="0.4">
      <c r="A58" s="39" t="s">
        <v>4</v>
      </c>
      <c r="B58" s="16">
        <f>IF(AND(D5="有",E5="65歳以上"),150000,0)</f>
        <v>0</v>
      </c>
      <c r="C58" s="16">
        <f>COUNTA(B5:B14)</f>
        <v>0</v>
      </c>
      <c r="D58" s="45">
        <f>IF(OR(C5="有",D5="有"),1,0)</f>
        <v>0</v>
      </c>
      <c r="E58" s="4">
        <f>IF(C58=0,0,430000+100000*D70)</f>
        <v>0</v>
      </c>
      <c r="F58" s="44">
        <f>ROUNDDOWN(K5*I$43,0)</f>
        <v>0</v>
      </c>
      <c r="G58" s="16">
        <f t="shared" ref="G58:G67" si="3">IF(B5="",0,IF(F5="6歳未満",(I$44*(1-E$70))/2,I$44*(1-E$70)))</f>
        <v>0</v>
      </c>
      <c r="H58" s="16">
        <f>SUM(F58:G58)</f>
        <v>0</v>
      </c>
      <c r="I58" s="16">
        <f>H58/12</f>
        <v>0</v>
      </c>
      <c r="J58" s="45">
        <f t="shared" ref="J58:J63" si="4">I58*H5</f>
        <v>0</v>
      </c>
      <c r="K58" s="44">
        <f>ROUNDDOWN(K5*J$43,0)</f>
        <v>0</v>
      </c>
      <c r="L58" s="16">
        <f t="shared" ref="L58:L67" si="5">IF(B5="",0,IF(F5="6歳未満",(J$44*(1-E$70))/2,J$44*(1-E$70)))</f>
        <v>0</v>
      </c>
      <c r="M58" s="16">
        <f>SUM(K58:L58)</f>
        <v>0</v>
      </c>
      <c r="N58" s="16">
        <f>M58/12</f>
        <v>0</v>
      </c>
      <c r="O58" s="45">
        <f>N58*H5</f>
        <v>0</v>
      </c>
      <c r="P58" s="44">
        <f>ROUNDDOWN(K5*K$43,0)</f>
        <v>0</v>
      </c>
      <c r="Q58" s="16">
        <f t="shared" ref="Q58:Q67" si="6">IF(B5="",0,K$44*(1-E$70))</f>
        <v>0</v>
      </c>
      <c r="R58" s="16">
        <f>SUM(P58:Q58)</f>
        <v>0</v>
      </c>
      <c r="S58" s="3">
        <f>IF(I5&gt;0,R58,0)</f>
        <v>0</v>
      </c>
      <c r="T58" s="16">
        <f>R58/12</f>
        <v>0</v>
      </c>
      <c r="U58" s="45">
        <f>T58*I5</f>
        <v>0</v>
      </c>
      <c r="V58" s="36">
        <f t="shared" ref="V58:V67" si="7">ROUNDDOWN(K5*L$43,0)</f>
        <v>0</v>
      </c>
      <c r="W58" s="37">
        <f t="shared" ref="W58:W67" si="8">IF(B5="",0,L$44*(1-E$70))</f>
        <v>0</v>
      </c>
      <c r="X58" s="37">
        <f t="shared" ref="X58:X67" si="9">IF(B5="",0,M$44*(1-E$70))</f>
        <v>0</v>
      </c>
      <c r="Y58" s="66">
        <f>IF(G5="18歳以上",V58+W58+X58,V58)</f>
        <v>0</v>
      </c>
      <c r="Z58" s="37">
        <f>Y58/12</f>
        <v>0</v>
      </c>
      <c r="AA58" s="37">
        <f>Z58*H5</f>
        <v>0</v>
      </c>
      <c r="AB58" s="51">
        <f t="shared" ref="AB58:AB67" si="10">ROUNDDOWN(F58*H5/12,0)</f>
        <v>0</v>
      </c>
      <c r="AC58" s="37">
        <f t="shared" ref="AC58:AC67" si="11">ROUNDDOWN(G58*H5/12,0)</f>
        <v>0</v>
      </c>
      <c r="AD58" s="37">
        <f t="shared" ref="AD58:AD67" si="12">IFERROR(ROUNDDOWN($AC$70*AB58/SUM($AB$58:$AB$67),0),0)</f>
        <v>0</v>
      </c>
      <c r="AE58" s="38">
        <f>ROUNDDOWN(AB58+AC58-AD58,-2)</f>
        <v>0</v>
      </c>
      <c r="AF58" s="51">
        <f t="shared" ref="AF58:AF67" si="13">ROUNDDOWN(K58*H5/12,0)</f>
        <v>0</v>
      </c>
      <c r="AG58" s="37">
        <f t="shared" ref="AG58:AG67" si="14">ROUNDDOWN(L58*H5/12,0)</f>
        <v>0</v>
      </c>
      <c r="AH58" s="37">
        <f t="shared" ref="AH58:AH67" si="15">IFERROR(ROUNDDOWN($AG$70*AF58/SUM($AF$58:$AF$67),0),0)</f>
        <v>0</v>
      </c>
      <c r="AI58" s="38">
        <f>ROUNDDOWN(AF58+AG58-AH58,-2)</f>
        <v>0</v>
      </c>
      <c r="AJ58" s="51">
        <f t="shared" ref="AJ58:AJ67" si="16">ROUNDDOWN(P58*I5/12,0)</f>
        <v>0</v>
      </c>
      <c r="AK58" s="37">
        <f t="shared" ref="AK58:AK67" si="17">ROUNDDOWN(Q58*I5/12,0)</f>
        <v>0</v>
      </c>
      <c r="AL58" s="37">
        <f t="shared" ref="AL58:AL66" si="18">IFERROR(ROUNDDOWN($AK$70*AJ58/SUM($AJ$58:$AJ$67),0),0)</f>
        <v>0</v>
      </c>
      <c r="AM58" s="38">
        <f>ROUNDDOWN(AJ58+AK58-AL58,-2)</f>
        <v>0</v>
      </c>
      <c r="AN58" s="51">
        <f>ROUNDDOWN(V58*H5/12,0)</f>
        <v>0</v>
      </c>
      <c r="AO58" s="37">
        <f>ROUNDDOWN(IF(G5="18歳以上",W58*H5/12,0),0)+ROUNDDOWN(IF(G5="18歳以上",X58*H5/12,0),0)</f>
        <v>0</v>
      </c>
      <c r="AP58" s="37">
        <f>IFERROR(ROUNDDOWN($AO$70*AN58/SUM($AN$58:$AN$67),0),0)</f>
        <v>0</v>
      </c>
      <c r="AQ58" s="38">
        <f>ROUNDDOWN(AN58+AO58-AP58,-2)</f>
        <v>0</v>
      </c>
      <c r="AR58" s="51">
        <f>AE58+AI58+AM58+AQ58</f>
        <v>0</v>
      </c>
      <c r="AS58" s="37" t="e">
        <f>A31-AR68</f>
        <v>#N/A</v>
      </c>
      <c r="AT58" s="38" t="e">
        <f>AR58+AS58</f>
        <v>#N/A</v>
      </c>
    </row>
    <row r="59" spans="1:46" hidden="1" x14ac:dyDescent="0.4">
      <c r="A59" s="39" t="s">
        <v>5</v>
      </c>
      <c r="B59" s="16">
        <f>IF(AND(D6="有",E6="65歳以上"),150000,0)</f>
        <v>0</v>
      </c>
      <c r="C59" s="3"/>
      <c r="D59" s="45">
        <f>IF(OR(C6="有",D6="有"),1,0)</f>
        <v>0</v>
      </c>
      <c r="E59" s="4">
        <f>IF(C58=0,0,430000+I47*C58+100000*D70)</f>
        <v>0</v>
      </c>
      <c r="F59" s="44">
        <f>ROUNDDOWN(K6*I$43,0)</f>
        <v>0</v>
      </c>
      <c r="G59" s="16">
        <f t="shared" si="3"/>
        <v>0</v>
      </c>
      <c r="H59" s="16">
        <f>SUM(F59:G59)</f>
        <v>0</v>
      </c>
      <c r="I59" s="16">
        <f>H59/12</f>
        <v>0</v>
      </c>
      <c r="J59" s="45">
        <f t="shared" si="4"/>
        <v>0</v>
      </c>
      <c r="K59" s="44">
        <f>ROUNDDOWN(K6*J$43,0)</f>
        <v>0</v>
      </c>
      <c r="L59" s="16">
        <f t="shared" si="5"/>
        <v>0</v>
      </c>
      <c r="M59" s="16">
        <f>SUM(K59:L59)</f>
        <v>0</v>
      </c>
      <c r="N59" s="16">
        <f>M59/12</f>
        <v>0</v>
      </c>
      <c r="O59" s="45">
        <f>N59*H6</f>
        <v>0</v>
      </c>
      <c r="P59" s="44">
        <f>ROUNDDOWN(K6*K$43,0)</f>
        <v>0</v>
      </c>
      <c r="Q59" s="16">
        <f t="shared" si="6"/>
        <v>0</v>
      </c>
      <c r="R59" s="16">
        <f t="shared" ref="R59:R67" si="19">SUM(P59:Q59)</f>
        <v>0</v>
      </c>
      <c r="S59" s="3">
        <f t="shared" ref="S59:S67" si="20">IF(I6&gt;0,R59,0)</f>
        <v>0</v>
      </c>
      <c r="T59" s="16">
        <f t="shared" ref="T59:T67" si="21">R59/12</f>
        <v>0</v>
      </c>
      <c r="U59" s="45">
        <f t="shared" ref="U59:U67" si="22">T59*I6</f>
        <v>0</v>
      </c>
      <c r="V59" s="36">
        <f t="shared" si="7"/>
        <v>0</v>
      </c>
      <c r="W59" s="37">
        <f t="shared" si="8"/>
        <v>0</v>
      </c>
      <c r="X59" s="37">
        <f t="shared" si="9"/>
        <v>0</v>
      </c>
      <c r="Y59" s="66">
        <f t="shared" ref="Y59:Y67" si="23">IF(G6="18歳以上",V59+W59+X59,V59)</f>
        <v>0</v>
      </c>
      <c r="Z59" s="37">
        <f t="shared" ref="Z59:Z67" si="24">Y59/12</f>
        <v>0</v>
      </c>
      <c r="AA59" s="37">
        <f t="shared" ref="AA59:AA67" si="25">Z59*H6</f>
        <v>0</v>
      </c>
      <c r="AB59" s="51">
        <f t="shared" si="10"/>
        <v>0</v>
      </c>
      <c r="AC59" s="37">
        <f t="shared" si="11"/>
        <v>0</v>
      </c>
      <c r="AD59" s="37">
        <f t="shared" si="12"/>
        <v>0</v>
      </c>
      <c r="AE59" s="38">
        <f t="shared" ref="AE59:AE67" si="26">ROUNDDOWN(AB59+AC59-AD59,-2)</f>
        <v>0</v>
      </c>
      <c r="AF59" s="51">
        <f t="shared" si="13"/>
        <v>0</v>
      </c>
      <c r="AG59" s="37">
        <f t="shared" si="14"/>
        <v>0</v>
      </c>
      <c r="AH59" s="37">
        <f t="shared" si="15"/>
        <v>0</v>
      </c>
      <c r="AI59" s="38">
        <f t="shared" ref="AI59:AI67" si="27">ROUNDDOWN(AF59+AG59-AH59,-2)</f>
        <v>0</v>
      </c>
      <c r="AJ59" s="51">
        <f t="shared" si="16"/>
        <v>0</v>
      </c>
      <c r="AK59" s="37">
        <f t="shared" si="17"/>
        <v>0</v>
      </c>
      <c r="AL59" s="37">
        <f t="shared" si="18"/>
        <v>0</v>
      </c>
      <c r="AM59" s="38">
        <f t="shared" ref="AM59:AM66" si="28">ROUNDDOWN(AJ59+AK59-AL59,-2)</f>
        <v>0</v>
      </c>
      <c r="AN59" s="51">
        <f t="shared" ref="AN59:AN67" si="29">ROUNDDOWN(V59*H6/12,0)</f>
        <v>0</v>
      </c>
      <c r="AO59" s="37">
        <f t="shared" ref="AO59:AO67" si="30">ROUNDDOWN(IF(G6="18歳以上",W59*H6/12,0),0)+ROUNDDOWN(IF(G6="18歳以上",X59*H6/12,0),0)</f>
        <v>0</v>
      </c>
      <c r="AP59" s="37">
        <f t="shared" ref="AP59:AP67" si="31">IFERROR(ROUNDDOWN($AO$70*AN59/SUM($AN$58:$AN$67),0),0)</f>
        <v>0</v>
      </c>
      <c r="AQ59" s="38">
        <f t="shared" ref="AQ59:AQ67" si="32">ROUNDDOWN(AN59+AO59-AP59,-2)</f>
        <v>0</v>
      </c>
      <c r="AR59" s="51">
        <f>AE59+AI59+AM59+AQ59</f>
        <v>0</v>
      </c>
      <c r="AS59" s="37"/>
      <c r="AT59" s="38">
        <f>AR59</f>
        <v>0</v>
      </c>
    </row>
    <row r="60" spans="1:46" hidden="1" x14ac:dyDescent="0.4">
      <c r="A60" s="39" t="s">
        <v>6</v>
      </c>
      <c r="B60" s="16">
        <f>IF(AND(D7="有",E7="65歳以上"),150000,0)</f>
        <v>0</v>
      </c>
      <c r="C60" s="3"/>
      <c r="D60" s="45">
        <f>IF(OR(C7="有",D7="有"),1,0)</f>
        <v>0</v>
      </c>
      <c r="E60" s="4">
        <f>IF(C58=0,0,430000+I48*C58+100000*D70)</f>
        <v>0</v>
      </c>
      <c r="F60" s="44">
        <f>ROUNDDOWN(K7*I$43,0)</f>
        <v>0</v>
      </c>
      <c r="G60" s="16">
        <f t="shared" si="3"/>
        <v>0</v>
      </c>
      <c r="H60" s="16">
        <f>SUM(F60:G60)</f>
        <v>0</v>
      </c>
      <c r="I60" s="16">
        <f>H60/12</f>
        <v>0</v>
      </c>
      <c r="J60" s="45">
        <f t="shared" si="4"/>
        <v>0</v>
      </c>
      <c r="K60" s="44">
        <f>ROUNDDOWN(K7*J$43,0)</f>
        <v>0</v>
      </c>
      <c r="L60" s="16">
        <f t="shared" si="5"/>
        <v>0</v>
      </c>
      <c r="M60" s="16">
        <f>SUM(K60:L60)</f>
        <v>0</v>
      </c>
      <c r="N60" s="16">
        <f>M60/12</f>
        <v>0</v>
      </c>
      <c r="O60" s="45">
        <f>N60*H7</f>
        <v>0</v>
      </c>
      <c r="P60" s="44">
        <f>ROUNDDOWN(K7*K$43,0)</f>
        <v>0</v>
      </c>
      <c r="Q60" s="16">
        <f t="shared" si="6"/>
        <v>0</v>
      </c>
      <c r="R60" s="16">
        <f t="shared" si="19"/>
        <v>0</v>
      </c>
      <c r="S60" s="3">
        <f t="shared" si="20"/>
        <v>0</v>
      </c>
      <c r="T60" s="16">
        <f t="shared" si="21"/>
        <v>0</v>
      </c>
      <c r="U60" s="45">
        <f t="shared" si="22"/>
        <v>0</v>
      </c>
      <c r="V60" s="36">
        <f t="shared" si="7"/>
        <v>0</v>
      </c>
      <c r="W60" s="37">
        <f t="shared" si="8"/>
        <v>0</v>
      </c>
      <c r="X60" s="37">
        <f t="shared" si="9"/>
        <v>0</v>
      </c>
      <c r="Y60" s="66">
        <f t="shared" si="23"/>
        <v>0</v>
      </c>
      <c r="Z60" s="37">
        <f t="shared" si="24"/>
        <v>0</v>
      </c>
      <c r="AA60" s="37">
        <f t="shared" si="25"/>
        <v>0</v>
      </c>
      <c r="AB60" s="51">
        <f t="shared" si="10"/>
        <v>0</v>
      </c>
      <c r="AC60" s="37">
        <f t="shared" si="11"/>
        <v>0</v>
      </c>
      <c r="AD60" s="37">
        <f t="shared" si="12"/>
        <v>0</v>
      </c>
      <c r="AE60" s="38">
        <f t="shared" si="26"/>
        <v>0</v>
      </c>
      <c r="AF60" s="51">
        <f t="shared" si="13"/>
        <v>0</v>
      </c>
      <c r="AG60" s="37">
        <f t="shared" si="14"/>
        <v>0</v>
      </c>
      <c r="AH60" s="37">
        <f t="shared" si="15"/>
        <v>0</v>
      </c>
      <c r="AI60" s="38">
        <f t="shared" si="27"/>
        <v>0</v>
      </c>
      <c r="AJ60" s="51">
        <f t="shared" si="16"/>
        <v>0</v>
      </c>
      <c r="AK60" s="37">
        <f t="shared" si="17"/>
        <v>0</v>
      </c>
      <c r="AL60" s="37">
        <f t="shared" si="18"/>
        <v>0</v>
      </c>
      <c r="AM60" s="38">
        <f t="shared" si="28"/>
        <v>0</v>
      </c>
      <c r="AN60" s="51">
        <f t="shared" si="29"/>
        <v>0</v>
      </c>
      <c r="AO60" s="37">
        <f t="shared" si="30"/>
        <v>0</v>
      </c>
      <c r="AP60" s="37">
        <f t="shared" si="31"/>
        <v>0</v>
      </c>
      <c r="AQ60" s="38">
        <f t="shared" si="32"/>
        <v>0</v>
      </c>
      <c r="AR60" s="51">
        <f t="shared" ref="AR60:AR67" si="33">AE60+AI60+AM60+AQ60</f>
        <v>0</v>
      </c>
      <c r="AS60" s="37"/>
      <c r="AT60" s="38">
        <f t="shared" ref="AT60:AT67" si="34">AR60</f>
        <v>0</v>
      </c>
    </row>
    <row r="61" spans="1:46" hidden="1" x14ac:dyDescent="0.4">
      <c r="A61" s="39" t="s">
        <v>7</v>
      </c>
      <c r="B61" s="16">
        <f>IF(AND(D8="有",E8="65歳以上"),150000,0)</f>
        <v>0</v>
      </c>
      <c r="C61" s="3"/>
      <c r="D61" s="45">
        <f>IF(OR(C8="有",D8="有"),1,0)</f>
        <v>0</v>
      </c>
      <c r="F61" s="44">
        <f>ROUNDDOWN(K8*I$43,0)</f>
        <v>0</v>
      </c>
      <c r="G61" s="16">
        <f t="shared" si="3"/>
        <v>0</v>
      </c>
      <c r="H61" s="16">
        <f>SUM(F61:G61)</f>
        <v>0</v>
      </c>
      <c r="I61" s="16">
        <f>H61/12</f>
        <v>0</v>
      </c>
      <c r="J61" s="45">
        <f t="shared" si="4"/>
        <v>0</v>
      </c>
      <c r="K61" s="44">
        <f>ROUNDDOWN(K8*J$43,0)</f>
        <v>0</v>
      </c>
      <c r="L61" s="16">
        <f t="shared" si="5"/>
        <v>0</v>
      </c>
      <c r="M61" s="16">
        <f>SUM(K61:L61)</f>
        <v>0</v>
      </c>
      <c r="N61" s="16">
        <f>M61/12</f>
        <v>0</v>
      </c>
      <c r="O61" s="45">
        <f>N61*H8</f>
        <v>0</v>
      </c>
      <c r="P61" s="44">
        <f>ROUNDDOWN(K8*K$43,0)</f>
        <v>0</v>
      </c>
      <c r="Q61" s="16">
        <f t="shared" si="6"/>
        <v>0</v>
      </c>
      <c r="R61" s="16">
        <f t="shared" si="19"/>
        <v>0</v>
      </c>
      <c r="S61" s="3">
        <f t="shared" si="20"/>
        <v>0</v>
      </c>
      <c r="T61" s="16">
        <f t="shared" si="21"/>
        <v>0</v>
      </c>
      <c r="U61" s="45">
        <f t="shared" si="22"/>
        <v>0</v>
      </c>
      <c r="V61" s="36">
        <f t="shared" si="7"/>
        <v>0</v>
      </c>
      <c r="W61" s="37">
        <f t="shared" si="8"/>
        <v>0</v>
      </c>
      <c r="X61" s="37">
        <f t="shared" si="9"/>
        <v>0</v>
      </c>
      <c r="Y61" s="66">
        <f t="shared" si="23"/>
        <v>0</v>
      </c>
      <c r="Z61" s="37">
        <f t="shared" si="24"/>
        <v>0</v>
      </c>
      <c r="AA61" s="37">
        <f t="shared" si="25"/>
        <v>0</v>
      </c>
      <c r="AB61" s="51">
        <f t="shared" si="10"/>
        <v>0</v>
      </c>
      <c r="AC61" s="37">
        <f t="shared" si="11"/>
        <v>0</v>
      </c>
      <c r="AD61" s="37">
        <f t="shared" si="12"/>
        <v>0</v>
      </c>
      <c r="AE61" s="38">
        <f t="shared" si="26"/>
        <v>0</v>
      </c>
      <c r="AF61" s="51">
        <f t="shared" si="13"/>
        <v>0</v>
      </c>
      <c r="AG61" s="37">
        <f t="shared" si="14"/>
        <v>0</v>
      </c>
      <c r="AH61" s="37">
        <f t="shared" si="15"/>
        <v>0</v>
      </c>
      <c r="AI61" s="38">
        <f t="shared" si="27"/>
        <v>0</v>
      </c>
      <c r="AJ61" s="51">
        <f t="shared" si="16"/>
        <v>0</v>
      </c>
      <c r="AK61" s="37">
        <f t="shared" si="17"/>
        <v>0</v>
      </c>
      <c r="AL61" s="37">
        <f t="shared" si="18"/>
        <v>0</v>
      </c>
      <c r="AM61" s="38">
        <f t="shared" si="28"/>
        <v>0</v>
      </c>
      <c r="AN61" s="51">
        <f t="shared" si="29"/>
        <v>0</v>
      </c>
      <c r="AO61" s="37">
        <f t="shared" si="30"/>
        <v>0</v>
      </c>
      <c r="AP61" s="37">
        <f t="shared" si="31"/>
        <v>0</v>
      </c>
      <c r="AQ61" s="38">
        <f t="shared" si="32"/>
        <v>0</v>
      </c>
      <c r="AR61" s="51">
        <f t="shared" si="33"/>
        <v>0</v>
      </c>
      <c r="AS61" s="37"/>
      <c r="AT61" s="38">
        <f t="shared" si="34"/>
        <v>0</v>
      </c>
    </row>
    <row r="62" spans="1:46" hidden="1" x14ac:dyDescent="0.4">
      <c r="A62" s="39" t="s">
        <v>8</v>
      </c>
      <c r="B62" s="16">
        <f t="shared" ref="B62:B66" si="35">IF(AND(D9="有",E9="65歳以上"),150000,0)</f>
        <v>0</v>
      </c>
      <c r="C62" s="3"/>
      <c r="D62" s="45">
        <f t="shared" ref="D62:D67" si="36">IF(OR(C9="有",D9="有"),1,0)</f>
        <v>0</v>
      </c>
      <c r="E62" s="5">
        <f>SUM(J5:J15)</f>
        <v>0</v>
      </c>
      <c r="F62" s="44">
        <f>ROUNDDOWN(K9*I$43,0)</f>
        <v>0</v>
      </c>
      <c r="G62" s="16">
        <f t="shared" si="3"/>
        <v>0</v>
      </c>
      <c r="H62" s="16">
        <f>SUM(F62:G62)</f>
        <v>0</v>
      </c>
      <c r="I62" s="16">
        <f>H62/12</f>
        <v>0</v>
      </c>
      <c r="J62" s="45">
        <f t="shared" si="4"/>
        <v>0</v>
      </c>
      <c r="K62" s="44">
        <f>ROUNDDOWN(K9*J$43,0)</f>
        <v>0</v>
      </c>
      <c r="L62" s="16">
        <f t="shared" si="5"/>
        <v>0</v>
      </c>
      <c r="M62" s="16">
        <f>SUM(K62:L62)</f>
        <v>0</v>
      </c>
      <c r="N62" s="16">
        <f>M62/12</f>
        <v>0</v>
      </c>
      <c r="O62" s="45">
        <f>N62*H9</f>
        <v>0</v>
      </c>
      <c r="P62" s="44">
        <f>ROUNDDOWN(K9*K$43,0)</f>
        <v>0</v>
      </c>
      <c r="Q62" s="16">
        <f t="shared" si="6"/>
        <v>0</v>
      </c>
      <c r="R62" s="16">
        <f t="shared" si="19"/>
        <v>0</v>
      </c>
      <c r="S62" s="3">
        <f t="shared" si="20"/>
        <v>0</v>
      </c>
      <c r="T62" s="16">
        <f t="shared" si="21"/>
        <v>0</v>
      </c>
      <c r="U62" s="45">
        <f t="shared" si="22"/>
        <v>0</v>
      </c>
      <c r="V62" s="36">
        <f t="shared" si="7"/>
        <v>0</v>
      </c>
      <c r="W62" s="37">
        <f t="shared" si="8"/>
        <v>0</v>
      </c>
      <c r="X62" s="37">
        <f t="shared" si="9"/>
        <v>0</v>
      </c>
      <c r="Y62" s="66">
        <f t="shared" si="23"/>
        <v>0</v>
      </c>
      <c r="Z62" s="37">
        <f t="shared" si="24"/>
        <v>0</v>
      </c>
      <c r="AA62" s="37">
        <f t="shared" si="25"/>
        <v>0</v>
      </c>
      <c r="AB62" s="51">
        <f t="shared" si="10"/>
        <v>0</v>
      </c>
      <c r="AC62" s="37">
        <f t="shared" si="11"/>
        <v>0</v>
      </c>
      <c r="AD62" s="37">
        <f t="shared" si="12"/>
        <v>0</v>
      </c>
      <c r="AE62" s="38">
        <f t="shared" si="26"/>
        <v>0</v>
      </c>
      <c r="AF62" s="51">
        <f t="shared" si="13"/>
        <v>0</v>
      </c>
      <c r="AG62" s="37">
        <f t="shared" si="14"/>
        <v>0</v>
      </c>
      <c r="AH62" s="37">
        <f t="shared" si="15"/>
        <v>0</v>
      </c>
      <c r="AI62" s="38">
        <f t="shared" si="27"/>
        <v>0</v>
      </c>
      <c r="AJ62" s="51">
        <f t="shared" si="16"/>
        <v>0</v>
      </c>
      <c r="AK62" s="37">
        <f t="shared" si="17"/>
        <v>0</v>
      </c>
      <c r="AL62" s="37">
        <f t="shared" si="18"/>
        <v>0</v>
      </c>
      <c r="AM62" s="38">
        <f t="shared" si="28"/>
        <v>0</v>
      </c>
      <c r="AN62" s="51">
        <f t="shared" si="29"/>
        <v>0</v>
      </c>
      <c r="AO62" s="37">
        <f t="shared" si="30"/>
        <v>0</v>
      </c>
      <c r="AP62" s="37">
        <f t="shared" si="31"/>
        <v>0</v>
      </c>
      <c r="AQ62" s="38">
        <f t="shared" si="32"/>
        <v>0</v>
      </c>
      <c r="AR62" s="51">
        <f t="shared" si="33"/>
        <v>0</v>
      </c>
      <c r="AS62" s="37"/>
      <c r="AT62" s="38">
        <f t="shared" si="34"/>
        <v>0</v>
      </c>
    </row>
    <row r="63" spans="1:46" hidden="1" x14ac:dyDescent="0.4">
      <c r="A63" s="39" t="s">
        <v>83</v>
      </c>
      <c r="B63" s="16">
        <f t="shared" si="35"/>
        <v>0</v>
      </c>
      <c r="C63" s="3"/>
      <c r="D63" s="45">
        <f t="shared" si="36"/>
        <v>0</v>
      </c>
      <c r="F63" s="44">
        <f t="shared" ref="F63:F67" si="37">ROUNDDOWN(K10*I$43,0)</f>
        <v>0</v>
      </c>
      <c r="G63" s="16">
        <f t="shared" si="3"/>
        <v>0</v>
      </c>
      <c r="H63" s="16">
        <f t="shared" ref="H63:H66" si="38">SUM(F63:G63)</f>
        <v>0</v>
      </c>
      <c r="I63" s="16">
        <f t="shared" ref="I63:I67" si="39">H63/12</f>
        <v>0</v>
      </c>
      <c r="J63" s="45">
        <f t="shared" si="4"/>
        <v>0</v>
      </c>
      <c r="K63" s="44">
        <f t="shared" ref="K63:K67" si="40">ROUNDDOWN(K10*J$43,0)</f>
        <v>0</v>
      </c>
      <c r="L63" s="16">
        <f t="shared" si="5"/>
        <v>0</v>
      </c>
      <c r="M63" s="16">
        <f t="shared" ref="M63:M67" si="41">SUM(K63:L63)</f>
        <v>0</v>
      </c>
      <c r="N63" s="16">
        <f t="shared" ref="N63:N67" si="42">M63/12</f>
        <v>0</v>
      </c>
      <c r="O63" s="45">
        <f t="shared" ref="O63:O67" si="43">N63*H10</f>
        <v>0</v>
      </c>
      <c r="P63" s="44">
        <f t="shared" ref="P63:P67" si="44">ROUNDDOWN(K10*K$43,0)</f>
        <v>0</v>
      </c>
      <c r="Q63" s="16">
        <f t="shared" si="6"/>
        <v>0</v>
      </c>
      <c r="R63" s="16">
        <f t="shared" si="19"/>
        <v>0</v>
      </c>
      <c r="S63" s="3">
        <f t="shared" si="20"/>
        <v>0</v>
      </c>
      <c r="T63" s="16">
        <f t="shared" si="21"/>
        <v>0</v>
      </c>
      <c r="U63" s="45">
        <f t="shared" si="22"/>
        <v>0</v>
      </c>
      <c r="V63" s="36">
        <f t="shared" si="7"/>
        <v>0</v>
      </c>
      <c r="W63" s="37">
        <f t="shared" si="8"/>
        <v>0</v>
      </c>
      <c r="X63" s="37">
        <f t="shared" si="9"/>
        <v>0</v>
      </c>
      <c r="Y63" s="66">
        <f t="shared" si="23"/>
        <v>0</v>
      </c>
      <c r="Z63" s="37">
        <f t="shared" si="24"/>
        <v>0</v>
      </c>
      <c r="AA63" s="37">
        <f t="shared" si="25"/>
        <v>0</v>
      </c>
      <c r="AB63" s="51">
        <f t="shared" si="10"/>
        <v>0</v>
      </c>
      <c r="AC63" s="37">
        <f t="shared" si="11"/>
        <v>0</v>
      </c>
      <c r="AD63" s="37">
        <f t="shared" si="12"/>
        <v>0</v>
      </c>
      <c r="AE63" s="38">
        <f t="shared" si="26"/>
        <v>0</v>
      </c>
      <c r="AF63" s="51">
        <f t="shared" si="13"/>
        <v>0</v>
      </c>
      <c r="AG63" s="37">
        <f t="shared" si="14"/>
        <v>0</v>
      </c>
      <c r="AH63" s="37">
        <f t="shared" si="15"/>
        <v>0</v>
      </c>
      <c r="AI63" s="38">
        <f t="shared" si="27"/>
        <v>0</v>
      </c>
      <c r="AJ63" s="51">
        <f t="shared" si="16"/>
        <v>0</v>
      </c>
      <c r="AK63" s="37">
        <f t="shared" si="17"/>
        <v>0</v>
      </c>
      <c r="AL63" s="37">
        <f t="shared" si="18"/>
        <v>0</v>
      </c>
      <c r="AM63" s="38">
        <f t="shared" si="28"/>
        <v>0</v>
      </c>
      <c r="AN63" s="51">
        <f t="shared" si="29"/>
        <v>0</v>
      </c>
      <c r="AO63" s="37">
        <f t="shared" si="30"/>
        <v>0</v>
      </c>
      <c r="AP63" s="37">
        <f t="shared" si="31"/>
        <v>0</v>
      </c>
      <c r="AQ63" s="38">
        <f t="shared" si="32"/>
        <v>0</v>
      </c>
      <c r="AR63" s="51">
        <f t="shared" si="33"/>
        <v>0</v>
      </c>
      <c r="AS63" s="37"/>
      <c r="AT63" s="38">
        <f t="shared" si="34"/>
        <v>0</v>
      </c>
    </row>
    <row r="64" spans="1:46" hidden="1" x14ac:dyDescent="0.4">
      <c r="A64" s="39" t="s">
        <v>84</v>
      </c>
      <c r="B64" s="16">
        <f t="shared" si="35"/>
        <v>0</v>
      </c>
      <c r="C64" s="3"/>
      <c r="D64" s="45">
        <f t="shared" si="36"/>
        <v>0</v>
      </c>
      <c r="F64" s="44">
        <f t="shared" si="37"/>
        <v>0</v>
      </c>
      <c r="G64" s="16">
        <f t="shared" si="3"/>
        <v>0</v>
      </c>
      <c r="H64" s="16">
        <f t="shared" si="38"/>
        <v>0</v>
      </c>
      <c r="I64" s="16">
        <f t="shared" si="39"/>
        <v>0</v>
      </c>
      <c r="J64" s="45">
        <f t="shared" ref="J64:J67" si="45">I64*H11</f>
        <v>0</v>
      </c>
      <c r="K64" s="44">
        <f t="shared" si="40"/>
        <v>0</v>
      </c>
      <c r="L64" s="16">
        <f t="shared" si="5"/>
        <v>0</v>
      </c>
      <c r="M64" s="16">
        <f t="shared" si="41"/>
        <v>0</v>
      </c>
      <c r="N64" s="16">
        <f t="shared" si="42"/>
        <v>0</v>
      </c>
      <c r="O64" s="45">
        <f t="shared" si="43"/>
        <v>0</v>
      </c>
      <c r="P64" s="44">
        <f t="shared" si="44"/>
        <v>0</v>
      </c>
      <c r="Q64" s="16">
        <f t="shared" si="6"/>
        <v>0</v>
      </c>
      <c r="R64" s="16">
        <f t="shared" si="19"/>
        <v>0</v>
      </c>
      <c r="S64" s="3">
        <f t="shared" si="20"/>
        <v>0</v>
      </c>
      <c r="T64" s="16">
        <f t="shared" si="21"/>
        <v>0</v>
      </c>
      <c r="U64" s="45">
        <f t="shared" si="22"/>
        <v>0</v>
      </c>
      <c r="V64" s="36">
        <f t="shared" si="7"/>
        <v>0</v>
      </c>
      <c r="W64" s="37">
        <f t="shared" si="8"/>
        <v>0</v>
      </c>
      <c r="X64" s="37">
        <f t="shared" si="9"/>
        <v>0</v>
      </c>
      <c r="Y64" s="66">
        <f t="shared" si="23"/>
        <v>0</v>
      </c>
      <c r="Z64" s="37">
        <f t="shared" si="24"/>
        <v>0</v>
      </c>
      <c r="AA64" s="37">
        <f t="shared" si="25"/>
        <v>0</v>
      </c>
      <c r="AB64" s="51">
        <f t="shared" si="10"/>
        <v>0</v>
      </c>
      <c r="AC64" s="37">
        <f t="shared" si="11"/>
        <v>0</v>
      </c>
      <c r="AD64" s="37">
        <f t="shared" si="12"/>
        <v>0</v>
      </c>
      <c r="AE64" s="38">
        <f t="shared" si="26"/>
        <v>0</v>
      </c>
      <c r="AF64" s="51">
        <f t="shared" si="13"/>
        <v>0</v>
      </c>
      <c r="AG64" s="37">
        <f t="shared" si="14"/>
        <v>0</v>
      </c>
      <c r="AH64" s="37">
        <f t="shared" si="15"/>
        <v>0</v>
      </c>
      <c r="AI64" s="38">
        <f t="shared" si="27"/>
        <v>0</v>
      </c>
      <c r="AJ64" s="51">
        <f t="shared" si="16"/>
        <v>0</v>
      </c>
      <c r="AK64" s="37">
        <f t="shared" si="17"/>
        <v>0</v>
      </c>
      <c r="AL64" s="37">
        <f t="shared" si="18"/>
        <v>0</v>
      </c>
      <c r="AM64" s="38">
        <f t="shared" si="28"/>
        <v>0</v>
      </c>
      <c r="AN64" s="51">
        <f t="shared" si="29"/>
        <v>0</v>
      </c>
      <c r="AO64" s="37">
        <f t="shared" si="30"/>
        <v>0</v>
      </c>
      <c r="AP64" s="37">
        <f t="shared" si="31"/>
        <v>0</v>
      </c>
      <c r="AQ64" s="38">
        <f t="shared" si="32"/>
        <v>0</v>
      </c>
      <c r="AR64" s="51">
        <f t="shared" si="33"/>
        <v>0</v>
      </c>
      <c r="AS64" s="37"/>
      <c r="AT64" s="38">
        <f t="shared" si="34"/>
        <v>0</v>
      </c>
    </row>
    <row r="65" spans="1:46" hidden="1" x14ac:dyDescent="0.4">
      <c r="A65" s="39" t="s">
        <v>85</v>
      </c>
      <c r="B65" s="16">
        <f t="shared" si="35"/>
        <v>0</v>
      </c>
      <c r="C65" s="3"/>
      <c r="D65" s="45">
        <f t="shared" si="36"/>
        <v>0</v>
      </c>
      <c r="F65" s="44">
        <f t="shared" si="37"/>
        <v>0</v>
      </c>
      <c r="G65" s="16">
        <f t="shared" si="3"/>
        <v>0</v>
      </c>
      <c r="H65" s="16">
        <f t="shared" si="38"/>
        <v>0</v>
      </c>
      <c r="I65" s="16">
        <f t="shared" si="39"/>
        <v>0</v>
      </c>
      <c r="J65" s="45">
        <f t="shared" si="45"/>
        <v>0</v>
      </c>
      <c r="K65" s="44">
        <f t="shared" si="40"/>
        <v>0</v>
      </c>
      <c r="L65" s="16">
        <f t="shared" si="5"/>
        <v>0</v>
      </c>
      <c r="M65" s="16">
        <f t="shared" si="41"/>
        <v>0</v>
      </c>
      <c r="N65" s="16">
        <f t="shared" si="42"/>
        <v>0</v>
      </c>
      <c r="O65" s="45">
        <f t="shared" si="43"/>
        <v>0</v>
      </c>
      <c r="P65" s="44">
        <f t="shared" si="44"/>
        <v>0</v>
      </c>
      <c r="Q65" s="16">
        <f t="shared" si="6"/>
        <v>0</v>
      </c>
      <c r="R65" s="16">
        <f t="shared" si="19"/>
        <v>0</v>
      </c>
      <c r="S65" s="3">
        <f t="shared" si="20"/>
        <v>0</v>
      </c>
      <c r="T65" s="16">
        <f t="shared" si="21"/>
        <v>0</v>
      </c>
      <c r="U65" s="45">
        <f t="shared" si="22"/>
        <v>0</v>
      </c>
      <c r="V65" s="36">
        <f t="shared" si="7"/>
        <v>0</v>
      </c>
      <c r="W65" s="37">
        <f t="shared" si="8"/>
        <v>0</v>
      </c>
      <c r="X65" s="37">
        <f t="shared" si="9"/>
        <v>0</v>
      </c>
      <c r="Y65" s="66">
        <f t="shared" si="23"/>
        <v>0</v>
      </c>
      <c r="Z65" s="37">
        <f t="shared" si="24"/>
        <v>0</v>
      </c>
      <c r="AA65" s="37">
        <f t="shared" si="25"/>
        <v>0</v>
      </c>
      <c r="AB65" s="51">
        <f t="shared" si="10"/>
        <v>0</v>
      </c>
      <c r="AC65" s="37">
        <f t="shared" si="11"/>
        <v>0</v>
      </c>
      <c r="AD65" s="37">
        <f t="shared" si="12"/>
        <v>0</v>
      </c>
      <c r="AE65" s="38">
        <f t="shared" si="26"/>
        <v>0</v>
      </c>
      <c r="AF65" s="51">
        <f t="shared" si="13"/>
        <v>0</v>
      </c>
      <c r="AG65" s="37">
        <f t="shared" si="14"/>
        <v>0</v>
      </c>
      <c r="AH65" s="37">
        <f t="shared" si="15"/>
        <v>0</v>
      </c>
      <c r="AI65" s="38">
        <f t="shared" si="27"/>
        <v>0</v>
      </c>
      <c r="AJ65" s="51">
        <f t="shared" si="16"/>
        <v>0</v>
      </c>
      <c r="AK65" s="37">
        <f t="shared" si="17"/>
        <v>0</v>
      </c>
      <c r="AL65" s="37">
        <f t="shared" si="18"/>
        <v>0</v>
      </c>
      <c r="AM65" s="38">
        <f t="shared" si="28"/>
        <v>0</v>
      </c>
      <c r="AN65" s="51">
        <f t="shared" si="29"/>
        <v>0</v>
      </c>
      <c r="AO65" s="37">
        <f t="shared" si="30"/>
        <v>0</v>
      </c>
      <c r="AP65" s="37">
        <f t="shared" si="31"/>
        <v>0</v>
      </c>
      <c r="AQ65" s="38">
        <f t="shared" si="32"/>
        <v>0</v>
      </c>
      <c r="AR65" s="51">
        <f t="shared" si="33"/>
        <v>0</v>
      </c>
      <c r="AS65" s="37"/>
      <c r="AT65" s="38">
        <f t="shared" si="34"/>
        <v>0</v>
      </c>
    </row>
    <row r="66" spans="1:46" hidden="1" x14ac:dyDescent="0.4">
      <c r="A66" s="39" t="s">
        <v>86</v>
      </c>
      <c r="B66" s="16">
        <f t="shared" si="35"/>
        <v>0</v>
      </c>
      <c r="C66" s="3"/>
      <c r="D66" s="45">
        <f t="shared" si="36"/>
        <v>0</v>
      </c>
      <c r="E66" s="5"/>
      <c r="F66" s="44">
        <f t="shared" si="37"/>
        <v>0</v>
      </c>
      <c r="G66" s="16">
        <f t="shared" si="3"/>
        <v>0</v>
      </c>
      <c r="H66" s="16">
        <f t="shared" si="38"/>
        <v>0</v>
      </c>
      <c r="I66" s="16">
        <f t="shared" si="39"/>
        <v>0</v>
      </c>
      <c r="J66" s="45">
        <f t="shared" si="45"/>
        <v>0</v>
      </c>
      <c r="K66" s="44">
        <f t="shared" si="40"/>
        <v>0</v>
      </c>
      <c r="L66" s="16">
        <f t="shared" si="5"/>
        <v>0</v>
      </c>
      <c r="M66" s="16">
        <f t="shared" si="41"/>
        <v>0</v>
      </c>
      <c r="N66" s="16">
        <f t="shared" si="42"/>
        <v>0</v>
      </c>
      <c r="O66" s="45">
        <f t="shared" si="43"/>
        <v>0</v>
      </c>
      <c r="P66" s="44">
        <f t="shared" si="44"/>
        <v>0</v>
      </c>
      <c r="Q66" s="16">
        <f t="shared" si="6"/>
        <v>0</v>
      </c>
      <c r="R66" s="16">
        <f t="shared" si="19"/>
        <v>0</v>
      </c>
      <c r="S66" s="3">
        <f t="shared" si="20"/>
        <v>0</v>
      </c>
      <c r="T66" s="16">
        <f t="shared" si="21"/>
        <v>0</v>
      </c>
      <c r="U66" s="45">
        <f t="shared" si="22"/>
        <v>0</v>
      </c>
      <c r="V66" s="36">
        <f t="shared" si="7"/>
        <v>0</v>
      </c>
      <c r="W66" s="37">
        <f t="shared" si="8"/>
        <v>0</v>
      </c>
      <c r="X66" s="37">
        <f t="shared" si="9"/>
        <v>0</v>
      </c>
      <c r="Y66" s="66">
        <f t="shared" si="23"/>
        <v>0</v>
      </c>
      <c r="Z66" s="37">
        <f t="shared" si="24"/>
        <v>0</v>
      </c>
      <c r="AA66" s="37">
        <f t="shared" si="25"/>
        <v>0</v>
      </c>
      <c r="AB66" s="51">
        <f t="shared" si="10"/>
        <v>0</v>
      </c>
      <c r="AC66" s="37">
        <f t="shared" si="11"/>
        <v>0</v>
      </c>
      <c r="AD66" s="37">
        <f t="shared" si="12"/>
        <v>0</v>
      </c>
      <c r="AE66" s="38">
        <f t="shared" si="26"/>
        <v>0</v>
      </c>
      <c r="AF66" s="51">
        <f t="shared" si="13"/>
        <v>0</v>
      </c>
      <c r="AG66" s="37">
        <f t="shared" si="14"/>
        <v>0</v>
      </c>
      <c r="AH66" s="37">
        <f t="shared" si="15"/>
        <v>0</v>
      </c>
      <c r="AI66" s="38">
        <f t="shared" si="27"/>
        <v>0</v>
      </c>
      <c r="AJ66" s="51">
        <f t="shared" si="16"/>
        <v>0</v>
      </c>
      <c r="AK66" s="37">
        <f t="shared" si="17"/>
        <v>0</v>
      </c>
      <c r="AL66" s="37">
        <f t="shared" si="18"/>
        <v>0</v>
      </c>
      <c r="AM66" s="38">
        <f t="shared" si="28"/>
        <v>0</v>
      </c>
      <c r="AN66" s="51">
        <f t="shared" si="29"/>
        <v>0</v>
      </c>
      <c r="AO66" s="37">
        <f t="shared" si="30"/>
        <v>0</v>
      </c>
      <c r="AP66" s="37">
        <f t="shared" si="31"/>
        <v>0</v>
      </c>
      <c r="AQ66" s="38">
        <f t="shared" si="32"/>
        <v>0</v>
      </c>
      <c r="AR66" s="51">
        <f t="shared" si="33"/>
        <v>0</v>
      </c>
      <c r="AS66" s="37"/>
      <c r="AT66" s="38">
        <f t="shared" si="34"/>
        <v>0</v>
      </c>
    </row>
    <row r="67" spans="1:46" hidden="1" x14ac:dyDescent="0.4">
      <c r="A67" s="39" t="s">
        <v>87</v>
      </c>
      <c r="B67" s="16">
        <f>IF(AND(D14="有",E14="65歳以上"),150000,0)</f>
        <v>0</v>
      </c>
      <c r="C67" s="3"/>
      <c r="D67" s="45">
        <f t="shared" si="36"/>
        <v>0</v>
      </c>
      <c r="F67" s="44">
        <f t="shared" si="37"/>
        <v>0</v>
      </c>
      <c r="G67" s="16">
        <f t="shared" si="3"/>
        <v>0</v>
      </c>
      <c r="H67" s="16">
        <f>SUM(F67:G67)</f>
        <v>0</v>
      </c>
      <c r="I67" s="16">
        <f t="shared" si="39"/>
        <v>0</v>
      </c>
      <c r="J67" s="45">
        <f t="shared" si="45"/>
        <v>0</v>
      </c>
      <c r="K67" s="44">
        <f t="shared" si="40"/>
        <v>0</v>
      </c>
      <c r="L67" s="16">
        <f t="shared" si="5"/>
        <v>0</v>
      </c>
      <c r="M67" s="16">
        <f t="shared" si="41"/>
        <v>0</v>
      </c>
      <c r="N67" s="16">
        <f t="shared" si="42"/>
        <v>0</v>
      </c>
      <c r="O67" s="45">
        <f t="shared" si="43"/>
        <v>0</v>
      </c>
      <c r="P67" s="44">
        <f t="shared" si="44"/>
        <v>0</v>
      </c>
      <c r="Q67" s="16">
        <f t="shared" si="6"/>
        <v>0</v>
      </c>
      <c r="R67" s="16">
        <f t="shared" si="19"/>
        <v>0</v>
      </c>
      <c r="S67" s="3">
        <f t="shared" si="20"/>
        <v>0</v>
      </c>
      <c r="T67" s="16">
        <f t="shared" si="21"/>
        <v>0</v>
      </c>
      <c r="U67" s="45">
        <f t="shared" si="22"/>
        <v>0</v>
      </c>
      <c r="V67" s="36">
        <f t="shared" si="7"/>
        <v>0</v>
      </c>
      <c r="W67" s="37">
        <f t="shared" si="8"/>
        <v>0</v>
      </c>
      <c r="X67" s="37">
        <f t="shared" si="9"/>
        <v>0</v>
      </c>
      <c r="Y67" s="66">
        <f t="shared" si="23"/>
        <v>0</v>
      </c>
      <c r="Z67" s="37">
        <f t="shared" si="24"/>
        <v>0</v>
      </c>
      <c r="AA67" s="37">
        <f t="shared" si="25"/>
        <v>0</v>
      </c>
      <c r="AB67" s="51">
        <f t="shared" si="10"/>
        <v>0</v>
      </c>
      <c r="AC67" s="37">
        <f t="shared" si="11"/>
        <v>0</v>
      </c>
      <c r="AD67" s="37">
        <f t="shared" si="12"/>
        <v>0</v>
      </c>
      <c r="AE67" s="38">
        <f t="shared" si="26"/>
        <v>0</v>
      </c>
      <c r="AF67" s="51">
        <f t="shared" si="13"/>
        <v>0</v>
      </c>
      <c r="AG67" s="37">
        <f t="shared" si="14"/>
        <v>0</v>
      </c>
      <c r="AH67" s="37">
        <f t="shared" si="15"/>
        <v>0</v>
      </c>
      <c r="AI67" s="38">
        <f t="shared" si="27"/>
        <v>0</v>
      </c>
      <c r="AJ67" s="51">
        <f t="shared" si="16"/>
        <v>0</v>
      </c>
      <c r="AK67" s="37">
        <f t="shared" si="17"/>
        <v>0</v>
      </c>
      <c r="AL67" s="37"/>
      <c r="AM67" s="38"/>
      <c r="AN67" s="51">
        <f t="shared" si="29"/>
        <v>0</v>
      </c>
      <c r="AO67" s="37">
        <f t="shared" si="30"/>
        <v>0</v>
      </c>
      <c r="AP67" s="37">
        <f t="shared" si="31"/>
        <v>0</v>
      </c>
      <c r="AQ67" s="38">
        <f t="shared" si="32"/>
        <v>0</v>
      </c>
      <c r="AR67" s="51">
        <f t="shared" si="33"/>
        <v>0</v>
      </c>
      <c r="AS67" s="37"/>
      <c r="AT67" s="38">
        <f t="shared" si="34"/>
        <v>0</v>
      </c>
    </row>
    <row r="68" spans="1:46" hidden="1" x14ac:dyDescent="0.4">
      <c r="A68" s="39" t="s">
        <v>9</v>
      </c>
      <c r="B68" s="16">
        <f>IF(AND(D15="有",E15="65歳以上"),150000,0)</f>
        <v>0</v>
      </c>
      <c r="C68" s="3"/>
      <c r="D68" s="45">
        <f>IF(OR(C15="有",D15="有"),1,0)</f>
        <v>0</v>
      </c>
      <c r="F68" s="39"/>
      <c r="G68" s="3"/>
      <c r="H68" s="3"/>
      <c r="I68" s="3"/>
      <c r="J68" s="40"/>
      <c r="K68" s="39"/>
      <c r="L68" s="3"/>
      <c r="M68" s="3"/>
      <c r="N68" s="3"/>
      <c r="O68" s="40"/>
      <c r="P68" s="39"/>
      <c r="Q68" s="3"/>
      <c r="R68" s="3"/>
      <c r="S68" s="3"/>
      <c r="T68" s="3"/>
      <c r="U68" s="40"/>
      <c r="V68" s="39"/>
      <c r="W68" s="3"/>
      <c r="X68" s="3"/>
      <c r="Y68" s="16"/>
      <c r="Z68" s="3"/>
      <c r="AA68" s="3"/>
      <c r="AB68" s="51">
        <f>SUM(AB58:AB67)</f>
        <v>0</v>
      </c>
      <c r="AC68" s="37"/>
      <c r="AD68" s="37"/>
      <c r="AE68" s="38"/>
      <c r="AF68" s="51">
        <f>SUM(AF58:AF67)</f>
        <v>0</v>
      </c>
      <c r="AG68" s="37"/>
      <c r="AH68" s="37"/>
      <c r="AI68" s="38"/>
      <c r="AJ68" s="51">
        <f>SUM(AJ58:AJ67)</f>
        <v>0</v>
      </c>
      <c r="AK68" s="37"/>
      <c r="AL68" s="37"/>
      <c r="AM68" s="38"/>
      <c r="AN68" s="51">
        <f>SUM(AN58:AN67)</f>
        <v>0</v>
      </c>
      <c r="AO68" s="37"/>
      <c r="AP68" s="37"/>
      <c r="AQ68" s="38"/>
      <c r="AR68" s="51">
        <f>SUM(AR58:AR67)</f>
        <v>0</v>
      </c>
      <c r="AS68" s="37"/>
      <c r="AT68" s="38" t="e">
        <f>SUM(AT58:AT67)</f>
        <v>#N/A</v>
      </c>
    </row>
    <row r="69" spans="1:46" hidden="1" x14ac:dyDescent="0.4">
      <c r="A69" s="39"/>
      <c r="B69" s="3"/>
      <c r="C69" s="3"/>
      <c r="D69" s="40"/>
      <c r="E69">
        <f>IF(C58=0,0,IF(E62&lt;=E58,"7割軽減",IF(E62&lt;=E59,"5割軽減",IF(E62&lt;=E60,"2割軽減",0))))</f>
        <v>0</v>
      </c>
      <c r="F69" s="39"/>
      <c r="G69" s="3"/>
      <c r="H69" s="48">
        <f>SUM(H58:H67)</f>
        <v>0</v>
      </c>
      <c r="I69" s="3"/>
      <c r="J69" s="46">
        <f>SUM(J58:J67)</f>
        <v>0</v>
      </c>
      <c r="K69" s="39"/>
      <c r="L69" s="3"/>
      <c r="M69" s="48">
        <f>SUM(M58:M67)</f>
        <v>0</v>
      </c>
      <c r="N69" s="3"/>
      <c r="O69" s="46">
        <f>SUM(O58:O67)</f>
        <v>0</v>
      </c>
      <c r="P69" s="39"/>
      <c r="Q69" s="3"/>
      <c r="R69" s="48"/>
      <c r="S69" s="3">
        <f>SUM(S58:S67)</f>
        <v>0</v>
      </c>
      <c r="T69" s="3"/>
      <c r="U69" s="46">
        <f>SUM(U58:U67)</f>
        <v>0</v>
      </c>
      <c r="V69" s="39"/>
      <c r="W69" s="3"/>
      <c r="X69" s="3"/>
      <c r="Y69" s="66">
        <f>SUM(Y58:Y67)</f>
        <v>0</v>
      </c>
      <c r="Z69" s="3"/>
      <c r="AA69" s="54">
        <f>SUM(AA58:AA67)</f>
        <v>0</v>
      </c>
      <c r="AB69" s="51" t="s">
        <v>93</v>
      </c>
      <c r="AC69" s="37">
        <f>SUM(AB58:AC67)</f>
        <v>0</v>
      </c>
      <c r="AD69" s="37"/>
      <c r="AE69" s="38"/>
      <c r="AF69" s="51" t="s">
        <v>93</v>
      </c>
      <c r="AG69" s="37">
        <f>SUM(AF58:AG67)</f>
        <v>0</v>
      </c>
      <c r="AH69" s="37"/>
      <c r="AI69" s="38"/>
      <c r="AJ69" s="51" t="s">
        <v>93</v>
      </c>
      <c r="AK69" s="37">
        <f>SUM(AJ58:AK67)</f>
        <v>0</v>
      </c>
      <c r="AL69" s="37"/>
      <c r="AM69" s="38"/>
      <c r="AN69" s="51" t="s">
        <v>93</v>
      </c>
      <c r="AO69" s="37">
        <f>SUM(AN58:AO67)</f>
        <v>0</v>
      </c>
      <c r="AP69" s="37"/>
      <c r="AQ69" s="38"/>
      <c r="AR69" s="51"/>
      <c r="AS69" s="37"/>
      <c r="AT69" s="38"/>
    </row>
    <row r="70" spans="1:46" hidden="1" x14ac:dyDescent="0.4">
      <c r="A70" s="41"/>
      <c r="B70" s="42"/>
      <c r="C70" s="42"/>
      <c r="D70" s="49">
        <f>IF(SUM(D58:D68)-1&lt;0,0,SUM(D58:D68)-1)</f>
        <v>0</v>
      </c>
      <c r="E70">
        <f>IF(E69="7割軽減",0.7,IF(E69="5割軽減",0.5,IF(E69="2割軽減",0.2,0)))</f>
        <v>0</v>
      </c>
      <c r="F70" s="41"/>
      <c r="G70" s="42"/>
      <c r="H70" s="42"/>
      <c r="I70" s="42"/>
      <c r="J70" s="47">
        <f>IF(J69&gt;I45*MAX(H5:H14)/12,I45*MAX(H5:H14)/12,J69)</f>
        <v>0</v>
      </c>
      <c r="K70" s="41"/>
      <c r="L70" s="42"/>
      <c r="M70" s="42"/>
      <c r="N70" s="42"/>
      <c r="O70" s="47">
        <f>IF(O69&gt;J45*MAX(H5:H14)/12,J45*MAX(H5:H14)/12,O69)</f>
        <v>0</v>
      </c>
      <c r="P70" s="41"/>
      <c r="Q70" s="42"/>
      <c r="R70" s="42"/>
      <c r="S70" s="42"/>
      <c r="T70" s="42"/>
      <c r="U70" s="47">
        <f>IF(U69&gt;K45*MAX(I5:I14)/12,K45*MAX(I5:I14)/12,U69)</f>
        <v>0</v>
      </c>
      <c r="V70" s="41"/>
      <c r="W70" s="42"/>
      <c r="X70" s="42"/>
      <c r="Y70" s="67"/>
      <c r="Z70" s="42"/>
      <c r="AA70" s="55">
        <f>IF(AA69&gt;L45*MAX(H5:H14)/12,L45*MAX(H5:H14)/12,AA69)</f>
        <v>0</v>
      </c>
      <c r="AB70" s="51" t="s">
        <v>94</v>
      </c>
      <c r="AC70" s="37" t="e">
        <f>ROUNDDOWN(AC72*INDEX(H5:H14,MATCH(MAX(B5:B14),B5:B14,0))/12,0)</f>
        <v>#N/A</v>
      </c>
      <c r="AD70" s="37"/>
      <c r="AE70" s="38"/>
      <c r="AF70" s="51" t="s">
        <v>94</v>
      </c>
      <c r="AG70" s="37" t="e">
        <f>ROUNDDOWN(AG72*INDEX(H5:H14,MATCH(MAX(B5:B14),B5:B14,0))/12,0)</f>
        <v>#N/A</v>
      </c>
      <c r="AH70" s="37"/>
      <c r="AI70" s="38"/>
      <c r="AJ70" s="51" t="s">
        <v>94</v>
      </c>
      <c r="AK70" s="37" t="e">
        <f>ROUNDDOWN(AK72*INDEX(I5:I14,MATCH(MAX(B5:B14),B5:B14,0))/12,0)</f>
        <v>#N/A</v>
      </c>
      <c r="AL70" s="37"/>
      <c r="AM70" s="38"/>
      <c r="AN70" s="51" t="s">
        <v>94</v>
      </c>
      <c r="AO70" s="37" t="e">
        <f>ROUNDDOWN(AO72*INDEX(H5:H14,MATCH(MAX(B5:B14),B5:B14,0))/12,0)</f>
        <v>#N/A</v>
      </c>
      <c r="AP70" s="37"/>
      <c r="AQ70" s="38"/>
      <c r="AR70" s="51"/>
      <c r="AS70" s="37"/>
      <c r="AT70" s="38"/>
    </row>
    <row r="71" spans="1:46" hidden="1" x14ac:dyDescent="0.4">
      <c r="Z71"/>
      <c r="AA71"/>
      <c r="AB71" s="51" t="s">
        <v>103</v>
      </c>
      <c r="AC71" s="61" t="e">
        <f>ROUNDDOWN(AC69-AC70,-2)</f>
        <v>#N/A</v>
      </c>
      <c r="AD71" s="37"/>
      <c r="AE71" s="38"/>
      <c r="AF71" s="51" t="s">
        <v>103</v>
      </c>
      <c r="AG71" s="37" t="e">
        <f>ROUNDDOWN(AG69-AG70,-2)</f>
        <v>#N/A</v>
      </c>
      <c r="AH71" s="37"/>
      <c r="AI71" s="38"/>
      <c r="AJ71" s="51" t="s">
        <v>103</v>
      </c>
      <c r="AK71" s="37" t="e">
        <f>ROUNDDOWN(AK69-AK70,-2)</f>
        <v>#N/A</v>
      </c>
      <c r="AL71" s="37"/>
      <c r="AM71" s="38"/>
      <c r="AN71" s="51" t="s">
        <v>103</v>
      </c>
      <c r="AO71" s="37" t="e">
        <f>ROUNDDOWN(AO69-AO70,-2)</f>
        <v>#N/A</v>
      </c>
      <c r="AP71" s="37"/>
      <c r="AQ71" s="38"/>
      <c r="AR71" s="51"/>
      <c r="AS71" s="37"/>
      <c r="AT71" s="38"/>
    </row>
    <row r="72" spans="1:46" hidden="1" x14ac:dyDescent="0.4">
      <c r="J72" t="e">
        <f>INDEX(H5:H14,MATCH(MAX(B5:B14),B5:B15,0))</f>
        <v>#N/A</v>
      </c>
      <c r="Z72"/>
      <c r="AA72"/>
      <c r="AB72" s="52" t="s">
        <v>102</v>
      </c>
      <c r="AC72" s="60">
        <f>IF((H69-I45)&lt;0,0,(H69-I45))</f>
        <v>0</v>
      </c>
      <c r="AD72" s="60"/>
      <c r="AE72" s="53"/>
      <c r="AF72" s="52" t="s">
        <v>102</v>
      </c>
      <c r="AG72" s="60">
        <f>IF((M69-J45)&lt;0,0,(M69-J45))</f>
        <v>0</v>
      </c>
      <c r="AH72" s="60"/>
      <c r="AI72" s="53"/>
      <c r="AJ72" s="52" t="s">
        <v>102</v>
      </c>
      <c r="AK72" s="60">
        <f>IF((S69-K45)&lt;0,0,(S69-K45))</f>
        <v>0</v>
      </c>
      <c r="AL72" s="60"/>
      <c r="AM72" s="53"/>
      <c r="AN72" s="52" t="s">
        <v>102</v>
      </c>
      <c r="AO72" s="60">
        <f>IF((Y69-L45)&lt;0,0,(Y69-L45))</f>
        <v>0</v>
      </c>
      <c r="AP72" s="60"/>
      <c r="AQ72" s="53"/>
      <c r="AR72" s="52"/>
      <c r="AS72" s="60"/>
      <c r="AT72" s="53"/>
    </row>
    <row r="73" spans="1:46" x14ac:dyDescent="0.4">
      <c r="Z73"/>
      <c r="AA73"/>
    </row>
  </sheetData>
  <mergeCells count="12">
    <mergeCell ref="A35:B35"/>
    <mergeCell ref="C35:D35"/>
    <mergeCell ref="E35:F35"/>
    <mergeCell ref="A36:B36"/>
    <mergeCell ref="C36:D36"/>
    <mergeCell ref="E36:F36"/>
    <mergeCell ref="A30:B30"/>
    <mergeCell ref="C30:D30"/>
    <mergeCell ref="E30:F30"/>
    <mergeCell ref="A31:B31"/>
    <mergeCell ref="C31:D31"/>
    <mergeCell ref="E31:F31"/>
  </mergeCells>
  <phoneticPr fontId="1"/>
  <dataValidations count="7">
    <dataValidation type="list" allowBlank="1" showInputMessage="1" showErrorMessage="1" sqref="G5:G14" xr:uid="{037B55BE-0FE3-4EE3-9010-221508E17534}">
      <formula1>$D$48:$D$49</formula1>
    </dataValidation>
    <dataValidation type="list" allowBlank="1" showInputMessage="1" showErrorMessage="1" sqref="C5:D15" xr:uid="{DC4ADA14-D081-443F-A947-00AA6DD9722A}">
      <formula1>$C$42:$C$43</formula1>
    </dataValidation>
    <dataValidation type="list" allowBlank="1" showInputMessage="1" showErrorMessage="1" sqref="E5:E15" xr:uid="{B537821A-69B3-4BEC-B47D-61A7AC26F606}">
      <formula1>$D$42:$D$43</formula1>
    </dataValidation>
    <dataValidation type="list" allowBlank="1" showInputMessage="1" showErrorMessage="1" sqref="I5:I14" xr:uid="{3B5F895D-7538-4894-BEBF-215B7BD8E39D}">
      <formula1>$E$42:$E$54</formula1>
    </dataValidation>
    <dataValidation type="list" allowBlank="1" showInputMessage="1" showErrorMessage="1" sqref="H5:H14" xr:uid="{05CCA3B7-ABAD-464B-8E50-1559F70146B0}">
      <formula1>$E$43:$E$54</formula1>
    </dataValidation>
    <dataValidation type="list" allowBlank="1" showInputMessage="1" showErrorMessage="1" sqref="F5:F14" xr:uid="{60A8D7EE-F6FF-4E5F-9D1A-7EE2ED2335C8}">
      <formula1>$D$45:$D$46</formula1>
    </dataValidation>
    <dataValidation type="list" allowBlank="1" showInputMessage="1" showErrorMessage="1" sqref="A36:B36" xr:uid="{8BEB7CBC-FD29-48FC-8F69-3AC7AAACA733}">
      <formula1>$F$42:$F$51</formula1>
    </dataValidation>
  </dataValidations>
  <pageMargins left="0.59055118110236215" right="0.59055118110236215" top="0.59055118110236215" bottom="0.5905511811023621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46BA-C523-4891-B8FB-A64D95714C82}">
  <sheetPr>
    <pageSetUpPr fitToPage="1"/>
  </sheetPr>
  <dimension ref="A1:BG73"/>
  <sheetViews>
    <sheetView showGridLines="0" view="pageBreakPreview" zoomScale="85" zoomScaleNormal="70" zoomScaleSheetLayoutView="85" workbookViewId="0">
      <selection activeCell="D73" sqref="D73"/>
    </sheetView>
  </sheetViews>
  <sheetFormatPr defaultRowHeight="18.75" x14ac:dyDescent="0.4"/>
  <cols>
    <col min="1" max="11" width="13.5" customWidth="1"/>
    <col min="12" max="12" width="13.5" hidden="1" customWidth="1"/>
    <col min="13" max="16" width="13.625" customWidth="1"/>
    <col min="17" max="22" width="13.5" customWidth="1"/>
    <col min="23" max="24" width="19.375" bestFit="1" customWidth="1"/>
    <col min="25" max="25" width="13.5" style="4" customWidth="1"/>
    <col min="26" max="26" width="17.625" style="56" customWidth="1"/>
    <col min="27" max="29" width="13.5" style="56" customWidth="1"/>
    <col min="30" max="30" width="17.625" style="56" customWidth="1"/>
    <col min="31" max="33" width="13.5" style="56" customWidth="1"/>
    <col min="34" max="34" width="17.625" style="56" customWidth="1"/>
    <col min="35" max="41" width="13.5" style="56" customWidth="1"/>
    <col min="42" max="42" width="9.875" style="56" bestFit="1" customWidth="1"/>
    <col min="43" max="43" width="9" style="56"/>
    <col min="44" max="44" width="10.25" style="56" bestFit="1" customWidth="1"/>
    <col min="45" max="45" width="9" style="56"/>
    <col min="46" max="46" width="12" style="56" customWidth="1"/>
    <col min="47" max="49" width="9" style="56"/>
    <col min="50" max="59" width="9" style="4"/>
  </cols>
  <sheetData>
    <row r="1" spans="1:14" ht="24" x14ac:dyDescent="0.5">
      <c r="A1" s="20" t="s">
        <v>68</v>
      </c>
      <c r="B1" s="10"/>
      <c r="C1" s="10"/>
      <c r="D1" s="10"/>
      <c r="E1" s="25" t="s">
        <v>109</v>
      </c>
      <c r="F1" s="10"/>
      <c r="G1" s="10"/>
      <c r="H1" s="10"/>
      <c r="I1" s="10"/>
      <c r="J1" s="10"/>
      <c r="K1" s="10"/>
    </row>
    <row r="2" spans="1:14" ht="18.75" customHeight="1" x14ac:dyDescent="0.5">
      <c r="A2" s="23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9.5" customHeight="1" x14ac:dyDescent="0.5">
      <c r="A3" s="21" t="s">
        <v>108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x14ac:dyDescent="0.4">
      <c r="A4" s="69"/>
      <c r="B4" s="69" t="s">
        <v>0</v>
      </c>
      <c r="C4" s="69" t="s">
        <v>73</v>
      </c>
      <c r="D4" s="69" t="s">
        <v>2</v>
      </c>
      <c r="E4" s="69" t="s">
        <v>1</v>
      </c>
      <c r="F4" s="69" t="s">
        <v>105</v>
      </c>
      <c r="G4" s="69" t="s">
        <v>106</v>
      </c>
      <c r="H4" s="69" t="s">
        <v>3</v>
      </c>
      <c r="I4" s="69" t="s">
        <v>41</v>
      </c>
      <c r="J4" s="69" t="s">
        <v>10</v>
      </c>
      <c r="K4" s="69" t="s">
        <v>11</v>
      </c>
      <c r="L4" s="70" t="s">
        <v>101</v>
      </c>
      <c r="M4" s="72"/>
      <c r="N4" s="73"/>
    </row>
    <row r="5" spans="1:14" x14ac:dyDescent="0.4">
      <c r="A5" s="8" t="s">
        <v>4</v>
      </c>
      <c r="B5" s="7">
        <v>1200000</v>
      </c>
      <c r="C5" s="7" t="s">
        <v>43</v>
      </c>
      <c r="D5" s="7" t="s">
        <v>42</v>
      </c>
      <c r="E5" s="7" t="s">
        <v>16</v>
      </c>
      <c r="F5" s="7" t="s">
        <v>77</v>
      </c>
      <c r="G5" s="7" t="s">
        <v>81</v>
      </c>
      <c r="H5" s="7">
        <v>12</v>
      </c>
      <c r="I5" s="7">
        <v>0</v>
      </c>
      <c r="J5" s="68">
        <f>IF(B5=0,0,IF(B5-B58&lt;0,0,B5-B58))</f>
        <v>1050000</v>
      </c>
      <c r="K5" s="68">
        <f>IF(B5=0,0,IF(B5-430000&lt;0,0,B5-430000))</f>
        <v>770000</v>
      </c>
      <c r="L5" s="71">
        <f t="shared" ref="L5:L14" si="0">AT58</f>
        <v>114900</v>
      </c>
      <c r="M5" s="16"/>
      <c r="N5" s="16"/>
    </row>
    <row r="6" spans="1:14" x14ac:dyDescent="0.4">
      <c r="A6" s="8" t="s">
        <v>5</v>
      </c>
      <c r="B6" s="7">
        <v>0</v>
      </c>
      <c r="C6" s="7" t="s">
        <v>43</v>
      </c>
      <c r="D6" s="7" t="s">
        <v>43</v>
      </c>
      <c r="E6" s="7" t="s">
        <v>16</v>
      </c>
      <c r="F6" s="7" t="s">
        <v>77</v>
      </c>
      <c r="G6" s="7" t="s">
        <v>81</v>
      </c>
      <c r="H6" s="7">
        <v>12</v>
      </c>
      <c r="I6" s="7">
        <v>0</v>
      </c>
      <c r="J6" s="68">
        <f>IF(B6=0,0,IF(B6-B59&lt;0,0,B6-B59))</f>
        <v>0</v>
      </c>
      <c r="K6" s="68">
        <f>IF(B6=0,0,IF(B6-430000&lt;0,0,B6-430000))</f>
        <v>0</v>
      </c>
      <c r="L6" s="29">
        <f t="shared" si="0"/>
        <v>29000</v>
      </c>
    </row>
    <row r="7" spans="1:14" x14ac:dyDescent="0.4">
      <c r="A7" s="8" t="s">
        <v>6</v>
      </c>
      <c r="B7" s="7"/>
      <c r="C7" s="7"/>
      <c r="D7" s="7"/>
      <c r="E7" s="7"/>
      <c r="F7" s="7"/>
      <c r="G7" s="7"/>
      <c r="H7" s="7"/>
      <c r="I7" s="7"/>
      <c r="J7" s="68">
        <f>IF(B7=0,0,IF(B7-B60&lt;0,0,B7-B60))</f>
        <v>0</v>
      </c>
      <c r="K7" s="68">
        <f>IF(B7=0,0,IF(B7-430000&lt;0,0,B7-430000))</f>
        <v>0</v>
      </c>
      <c r="L7" s="29">
        <f t="shared" si="0"/>
        <v>0</v>
      </c>
    </row>
    <row r="8" spans="1:14" x14ac:dyDescent="0.4">
      <c r="A8" s="8" t="s">
        <v>7</v>
      </c>
      <c r="B8" s="7"/>
      <c r="C8" s="7"/>
      <c r="D8" s="7"/>
      <c r="E8" s="7"/>
      <c r="F8" s="7"/>
      <c r="G8" s="7"/>
      <c r="H8" s="7"/>
      <c r="I8" s="7"/>
      <c r="J8" s="68">
        <f>IF(B8=0,0,IF(B8-B61&lt;0,0,B8-B61))</f>
        <v>0</v>
      </c>
      <c r="K8" s="68">
        <f>IF(B8=0,0,IF(B8-430000&lt;0,0,B8-430000))</f>
        <v>0</v>
      </c>
      <c r="L8" s="29">
        <f t="shared" si="0"/>
        <v>0</v>
      </c>
    </row>
    <row r="9" spans="1:14" x14ac:dyDescent="0.4">
      <c r="A9" s="8" t="s">
        <v>8</v>
      </c>
      <c r="B9" s="7"/>
      <c r="C9" s="7"/>
      <c r="D9" s="7"/>
      <c r="E9" s="7"/>
      <c r="F9" s="7"/>
      <c r="G9" s="7"/>
      <c r="H9" s="7"/>
      <c r="I9" s="7"/>
      <c r="J9" s="68">
        <f t="shared" ref="J9:J13" si="1">IF(B9=0,0,IF(B9-B62&lt;0,0,B9-B62))</f>
        <v>0</v>
      </c>
      <c r="K9" s="68">
        <f>IF(B9=0,0,IF(B9-430000&lt;0,0,B9-430000))</f>
        <v>0</v>
      </c>
      <c r="L9" s="29">
        <f t="shared" si="0"/>
        <v>0</v>
      </c>
    </row>
    <row r="10" spans="1:14" x14ac:dyDescent="0.4">
      <c r="A10" s="8" t="s">
        <v>83</v>
      </c>
      <c r="B10" s="7"/>
      <c r="C10" s="7"/>
      <c r="D10" s="7"/>
      <c r="E10" s="7"/>
      <c r="F10" s="7"/>
      <c r="G10" s="7"/>
      <c r="H10" s="7"/>
      <c r="I10" s="7"/>
      <c r="J10" s="68">
        <f t="shared" si="1"/>
        <v>0</v>
      </c>
      <c r="K10" s="68">
        <f t="shared" ref="K10:K14" si="2">IF(B10=0,0,IF(B10-430000&lt;0,0,B10-430000))</f>
        <v>0</v>
      </c>
      <c r="L10" s="29">
        <f t="shared" si="0"/>
        <v>0</v>
      </c>
    </row>
    <row r="11" spans="1:14" x14ac:dyDescent="0.4">
      <c r="A11" s="8" t="s">
        <v>84</v>
      </c>
      <c r="B11" s="7"/>
      <c r="C11" s="7"/>
      <c r="D11" s="7"/>
      <c r="E11" s="7"/>
      <c r="F11" s="7"/>
      <c r="G11" s="7"/>
      <c r="H11" s="7"/>
      <c r="I11" s="7"/>
      <c r="J11" s="68">
        <f t="shared" si="1"/>
        <v>0</v>
      </c>
      <c r="K11" s="68">
        <f t="shared" si="2"/>
        <v>0</v>
      </c>
      <c r="L11" s="29">
        <f t="shared" si="0"/>
        <v>0</v>
      </c>
    </row>
    <row r="12" spans="1:14" x14ac:dyDescent="0.4">
      <c r="A12" s="8" t="s">
        <v>85</v>
      </c>
      <c r="B12" s="7"/>
      <c r="C12" s="7"/>
      <c r="D12" s="7"/>
      <c r="E12" s="7"/>
      <c r="F12" s="7"/>
      <c r="G12" s="7"/>
      <c r="H12" s="7"/>
      <c r="I12" s="7"/>
      <c r="J12" s="68">
        <f t="shared" si="1"/>
        <v>0</v>
      </c>
      <c r="K12" s="68">
        <f t="shared" si="2"/>
        <v>0</v>
      </c>
      <c r="L12" s="29">
        <f t="shared" si="0"/>
        <v>0</v>
      </c>
    </row>
    <row r="13" spans="1:14" x14ac:dyDescent="0.4">
      <c r="A13" s="8" t="s">
        <v>86</v>
      </c>
      <c r="B13" s="7"/>
      <c r="C13" s="7"/>
      <c r="D13" s="7"/>
      <c r="E13" s="7"/>
      <c r="F13" s="7"/>
      <c r="G13" s="7"/>
      <c r="H13" s="7"/>
      <c r="I13" s="7"/>
      <c r="J13" s="68">
        <f t="shared" si="1"/>
        <v>0</v>
      </c>
      <c r="K13" s="68">
        <f t="shared" si="2"/>
        <v>0</v>
      </c>
      <c r="L13" s="29">
        <f t="shared" si="0"/>
        <v>0</v>
      </c>
    </row>
    <row r="14" spans="1:14" x14ac:dyDescent="0.4">
      <c r="A14" s="8" t="s">
        <v>87</v>
      </c>
      <c r="B14" s="7"/>
      <c r="C14" s="7"/>
      <c r="D14" s="7"/>
      <c r="E14" s="7"/>
      <c r="F14" s="7"/>
      <c r="G14" s="7"/>
      <c r="H14" s="7"/>
      <c r="I14" s="7"/>
      <c r="J14" s="68">
        <f>IF(B14=0,0,IF(B14-B67&lt;0,0,B14-B67))</f>
        <v>0</v>
      </c>
      <c r="K14" s="68">
        <f t="shared" si="2"/>
        <v>0</v>
      </c>
      <c r="L14" s="29">
        <f t="shared" si="0"/>
        <v>0</v>
      </c>
    </row>
    <row r="15" spans="1:14" x14ac:dyDescent="0.4">
      <c r="A15" s="8" t="s">
        <v>9</v>
      </c>
      <c r="B15" s="7"/>
      <c r="C15" s="7"/>
      <c r="D15" s="7"/>
      <c r="E15" s="7"/>
      <c r="F15" s="6" t="s">
        <v>40</v>
      </c>
      <c r="G15" s="6" t="s">
        <v>40</v>
      </c>
      <c r="H15" s="6" t="s">
        <v>40</v>
      </c>
      <c r="I15" s="6" t="s">
        <v>40</v>
      </c>
      <c r="J15" s="68">
        <f>IF(B15=0,0,IF(B15-B68&lt;0,0,B15-B68))</f>
        <v>0</v>
      </c>
      <c r="K15" s="6" t="s">
        <v>40</v>
      </c>
      <c r="L15" s="6" t="s">
        <v>40</v>
      </c>
    </row>
    <row r="16" spans="1:14" x14ac:dyDescent="0.4">
      <c r="A16" s="24" t="s">
        <v>110</v>
      </c>
      <c r="B16" s="11"/>
      <c r="C16" s="11"/>
      <c r="D16" s="11"/>
      <c r="E16" s="11"/>
      <c r="F16" s="11"/>
      <c r="G16" s="11"/>
      <c r="H16" s="12"/>
    </row>
    <row r="17" spans="1:8" x14ac:dyDescent="0.4">
      <c r="A17" s="2" t="s">
        <v>62</v>
      </c>
      <c r="B17" s="11"/>
      <c r="C17" s="11"/>
      <c r="D17" s="11"/>
      <c r="E17" s="11"/>
      <c r="F17" s="11"/>
      <c r="G17" s="11"/>
      <c r="H17" s="12"/>
    </row>
    <row r="18" spans="1:8" x14ac:dyDescent="0.4">
      <c r="A18" s="2" t="s">
        <v>74</v>
      </c>
      <c r="B18" s="11"/>
      <c r="C18" s="11"/>
      <c r="D18" s="11"/>
      <c r="E18" s="11"/>
      <c r="F18" s="11"/>
      <c r="G18" s="11"/>
      <c r="H18" s="12"/>
    </row>
    <row r="19" spans="1:8" x14ac:dyDescent="0.4">
      <c r="A19" s="2" t="s">
        <v>57</v>
      </c>
      <c r="B19" s="11"/>
      <c r="C19" s="11"/>
      <c r="D19" s="11"/>
      <c r="E19" s="11"/>
      <c r="F19" s="11"/>
      <c r="G19" s="11"/>
      <c r="H19" s="12"/>
    </row>
    <row r="20" spans="1:8" x14ac:dyDescent="0.4">
      <c r="A20" s="2" t="s">
        <v>115</v>
      </c>
      <c r="B20" s="11"/>
      <c r="C20" s="11"/>
      <c r="D20" s="11"/>
      <c r="E20" s="11"/>
      <c r="F20" s="11"/>
      <c r="G20" s="11"/>
      <c r="H20" s="12"/>
    </row>
    <row r="21" spans="1:8" x14ac:dyDescent="0.4">
      <c r="A21" s="2" t="s">
        <v>114</v>
      </c>
      <c r="B21" s="11"/>
      <c r="C21" s="11"/>
      <c r="D21" s="11"/>
      <c r="E21" s="11"/>
      <c r="F21" s="11"/>
      <c r="G21" s="11"/>
      <c r="H21" s="12"/>
    </row>
    <row r="22" spans="1:8" x14ac:dyDescent="0.4">
      <c r="A22" s="2" t="s">
        <v>112</v>
      </c>
      <c r="B22" s="11"/>
      <c r="C22" s="11"/>
      <c r="D22" s="11"/>
      <c r="E22" s="11"/>
      <c r="F22" s="11"/>
      <c r="G22" s="11"/>
      <c r="H22" s="12"/>
    </row>
    <row r="23" spans="1:8" x14ac:dyDescent="0.4">
      <c r="A23" s="63" t="s">
        <v>113</v>
      </c>
      <c r="B23" s="11"/>
      <c r="C23" s="11"/>
      <c r="D23" s="11"/>
      <c r="E23" s="11"/>
      <c r="F23" s="11"/>
      <c r="G23" s="11"/>
      <c r="H23" s="12"/>
    </row>
    <row r="24" spans="1:8" x14ac:dyDescent="0.4">
      <c r="A24" s="2" t="s">
        <v>111</v>
      </c>
      <c r="B24" s="11"/>
      <c r="C24" s="11"/>
      <c r="D24" s="11"/>
      <c r="E24" s="11"/>
      <c r="F24" s="11"/>
      <c r="G24" s="11"/>
      <c r="H24" s="12"/>
    </row>
    <row r="25" spans="1:8" x14ac:dyDescent="0.4">
      <c r="A25" s="2" t="s">
        <v>63</v>
      </c>
      <c r="B25" s="11"/>
      <c r="C25" s="11"/>
      <c r="D25" s="11"/>
      <c r="E25" s="11"/>
      <c r="F25" s="11"/>
      <c r="G25" s="11"/>
      <c r="H25" s="12"/>
    </row>
    <row r="26" spans="1:8" x14ac:dyDescent="0.4">
      <c r="A26" s="2" t="s">
        <v>58</v>
      </c>
      <c r="B26" s="11"/>
      <c r="C26" s="11"/>
      <c r="D26" s="11"/>
      <c r="E26" s="11"/>
      <c r="F26" s="11"/>
      <c r="G26" s="11"/>
      <c r="H26" s="12"/>
    </row>
    <row r="27" spans="1:8" x14ac:dyDescent="0.4">
      <c r="A27" s="2" t="s">
        <v>64</v>
      </c>
      <c r="B27" s="11"/>
      <c r="C27" s="11"/>
      <c r="D27" s="11"/>
      <c r="E27" s="11"/>
      <c r="F27" s="11"/>
      <c r="G27" s="11"/>
      <c r="H27" s="12"/>
    </row>
    <row r="28" spans="1:8" x14ac:dyDescent="0.4">
      <c r="A28" s="2" t="s">
        <v>107</v>
      </c>
      <c r="B28" s="3"/>
      <c r="C28" s="3"/>
      <c r="D28" s="3"/>
      <c r="E28" s="3"/>
      <c r="F28" s="3"/>
      <c r="G28" s="3"/>
      <c r="H28" s="3"/>
    </row>
    <row r="29" spans="1:8" ht="19.5" x14ac:dyDescent="0.4">
      <c r="A29" s="22" t="s">
        <v>46</v>
      </c>
    </row>
    <row r="30" spans="1:8" x14ac:dyDescent="0.4">
      <c r="A30" s="74" t="s">
        <v>59</v>
      </c>
      <c r="B30" s="75"/>
      <c r="C30" s="74" t="s">
        <v>60</v>
      </c>
      <c r="D30" s="75"/>
      <c r="E30" s="76" t="s">
        <v>12</v>
      </c>
      <c r="F30" s="76"/>
    </row>
    <row r="31" spans="1:8" x14ac:dyDescent="0.4">
      <c r="A31" s="77">
        <f>IF(M5="",(AC71+AG71+AK71+AO71),M5)</f>
        <v>143900</v>
      </c>
      <c r="B31" s="78"/>
      <c r="C31" s="79">
        <f>IF(A31=0,0,A31/MAX(H5:H15))</f>
        <v>11991.666666666666</v>
      </c>
      <c r="D31" s="80"/>
      <c r="E31" s="81" t="str">
        <f>IF(E69=0,"軽減なし",E69)</f>
        <v>5割軽減</v>
      </c>
      <c r="F31" s="81"/>
    </row>
    <row r="32" spans="1:8" x14ac:dyDescent="0.4">
      <c r="A32" s="14" t="s">
        <v>67</v>
      </c>
      <c r="B32" s="15"/>
      <c r="C32" s="16"/>
      <c r="D32" s="16"/>
      <c r="E32" s="17"/>
      <c r="F32" s="17"/>
    </row>
    <row r="33" spans="1:15" x14ac:dyDescent="0.4">
      <c r="A33" s="3"/>
      <c r="B33" s="3"/>
      <c r="C33" s="3"/>
      <c r="D33" s="3"/>
    </row>
    <row r="34" spans="1:15" ht="19.5" x14ac:dyDescent="0.4">
      <c r="A34" s="9" t="s">
        <v>47</v>
      </c>
      <c r="C34" s="1"/>
      <c r="D34" s="1"/>
      <c r="E34" s="1"/>
      <c r="F34" s="1"/>
      <c r="G34" s="1"/>
      <c r="H34" s="1"/>
      <c r="I34" s="1"/>
      <c r="J34" s="1"/>
      <c r="K34" s="1"/>
      <c r="M34" s="18"/>
      <c r="N34" s="18"/>
      <c r="O34" s="18"/>
    </row>
    <row r="35" spans="1:15" x14ac:dyDescent="0.4">
      <c r="A35" s="82" t="s">
        <v>13</v>
      </c>
      <c r="B35" s="82"/>
      <c r="C35" s="82" t="s">
        <v>45</v>
      </c>
      <c r="D35" s="82"/>
      <c r="E35" s="83" t="s">
        <v>61</v>
      </c>
      <c r="F35" s="84"/>
      <c r="G35" s="1"/>
      <c r="H35" s="1"/>
      <c r="I35" s="1"/>
      <c r="J35" s="1"/>
      <c r="K35" s="1"/>
      <c r="M35" s="19"/>
      <c r="N35" s="19"/>
      <c r="O35" s="19"/>
    </row>
    <row r="36" spans="1:15" x14ac:dyDescent="0.4">
      <c r="A36" s="85" t="s">
        <v>44</v>
      </c>
      <c r="B36" s="85"/>
      <c r="C36" s="86" t="str">
        <f>IF(OR(A36=F42,A36=F43),G42,IF(A36=F44,G44,IF(A36=F45,G45,IF(A36=F46,G46,IF(A36=F47,G47,IF(A36=F48,G48,IF(A36=F49,G49,IF(A36=F50,G50,IF(A36=F51,G51,"")))))))))</f>
        <v>7月末から翌年3月末まで（9回払）</v>
      </c>
      <c r="D36" s="86"/>
      <c r="E36" s="87">
        <f>IF(C36=G42,A31/9,IF(C36=G44,A31/8,IF(C36=G45,A31/7,IF(C36=G46,A31/6,IF(C36=G47,A31/5,IF(C36=G48,A31/4,IF(C36=G49,A31/3,IF(C36=G50,A31/2,IF(C36=G51,A31,"")))))))))</f>
        <v>15988.888888888889</v>
      </c>
      <c r="F36" s="87"/>
      <c r="G36" s="1"/>
      <c r="H36" s="1"/>
      <c r="I36" s="1"/>
      <c r="J36" s="1"/>
      <c r="K36" s="1"/>
    </row>
    <row r="37" spans="1:15" x14ac:dyDescent="0.4">
      <c r="A37" t="s">
        <v>66</v>
      </c>
      <c r="M37" s="18"/>
      <c r="N37" s="18"/>
      <c r="O37" s="18"/>
    </row>
    <row r="38" spans="1:15" x14ac:dyDescent="0.4">
      <c r="M38" s="19"/>
      <c r="N38" s="19"/>
      <c r="O38" s="19"/>
    </row>
    <row r="39" spans="1:15" x14ac:dyDescent="0.4">
      <c r="K39" s="13" t="s">
        <v>65</v>
      </c>
    </row>
    <row r="40" spans="1:15" x14ac:dyDescent="0.4">
      <c r="M40" s="18"/>
      <c r="N40" s="18"/>
      <c r="O40" s="18"/>
    </row>
    <row r="41" spans="1:15" hidden="1" x14ac:dyDescent="0.4">
      <c r="A41" t="s">
        <v>14</v>
      </c>
      <c r="H41" t="s">
        <v>31</v>
      </c>
      <c r="M41" s="19"/>
      <c r="N41" s="19"/>
      <c r="O41" s="19"/>
    </row>
    <row r="42" spans="1:15" hidden="1" x14ac:dyDescent="0.4">
      <c r="C42" t="s">
        <v>42</v>
      </c>
      <c r="D42" t="s">
        <v>15</v>
      </c>
      <c r="E42">
        <v>0</v>
      </c>
      <c r="F42" t="s">
        <v>44</v>
      </c>
      <c r="G42" t="s">
        <v>48</v>
      </c>
      <c r="I42" t="s">
        <v>36</v>
      </c>
      <c r="J42" t="s">
        <v>37</v>
      </c>
      <c r="K42" t="s">
        <v>38</v>
      </c>
      <c r="L42" t="s">
        <v>78</v>
      </c>
      <c r="M42" t="s">
        <v>79</v>
      </c>
    </row>
    <row r="43" spans="1:15" hidden="1" x14ac:dyDescent="0.4">
      <c r="C43" t="s">
        <v>43</v>
      </c>
      <c r="D43" t="s">
        <v>16</v>
      </c>
      <c r="E43">
        <v>1</v>
      </c>
      <c r="F43" t="s">
        <v>17</v>
      </c>
      <c r="H43" t="s">
        <v>32</v>
      </c>
      <c r="I43" s="18">
        <v>8.2299999999999998E-2</v>
      </c>
      <c r="J43" s="18">
        <v>2.64E-2</v>
      </c>
      <c r="K43" s="18">
        <v>2.18E-2</v>
      </c>
      <c r="L43" s="18">
        <v>2.8999999999999998E-3</v>
      </c>
      <c r="M43" s="18"/>
      <c r="N43" s="18"/>
      <c r="O43" s="18"/>
    </row>
    <row r="44" spans="1:15" hidden="1" x14ac:dyDescent="0.4">
      <c r="E44">
        <v>2</v>
      </c>
      <c r="F44" t="s">
        <v>18</v>
      </c>
      <c r="G44" t="s">
        <v>49</v>
      </c>
      <c r="H44" t="s">
        <v>33</v>
      </c>
      <c r="I44" s="19">
        <v>42200</v>
      </c>
      <c r="J44" s="19">
        <v>14000</v>
      </c>
      <c r="K44" s="19">
        <v>16300</v>
      </c>
      <c r="L44" s="19">
        <v>1773</v>
      </c>
      <c r="M44" s="19">
        <v>125</v>
      </c>
      <c r="N44" s="19"/>
      <c r="O44" s="19"/>
    </row>
    <row r="45" spans="1:15" hidden="1" x14ac:dyDescent="0.4">
      <c r="D45" t="s">
        <v>76</v>
      </c>
      <c r="E45">
        <v>3</v>
      </c>
      <c r="F45" t="s">
        <v>19</v>
      </c>
      <c r="G45" t="s">
        <v>50</v>
      </c>
      <c r="H45" t="s">
        <v>39</v>
      </c>
      <c r="I45" s="19">
        <v>660000</v>
      </c>
      <c r="J45" s="19">
        <v>260000</v>
      </c>
      <c r="K45" s="19">
        <v>170000</v>
      </c>
      <c r="L45" s="19">
        <v>30000</v>
      </c>
    </row>
    <row r="46" spans="1:15" hidden="1" x14ac:dyDescent="0.4">
      <c r="D46" t="s">
        <v>77</v>
      </c>
      <c r="E46">
        <v>4</v>
      </c>
      <c r="F46" t="s">
        <v>20</v>
      </c>
      <c r="G46" t="s">
        <v>51</v>
      </c>
    </row>
    <row r="47" spans="1:15" hidden="1" x14ac:dyDescent="0.4">
      <c r="E47">
        <v>5</v>
      </c>
      <c r="F47" t="s">
        <v>21</v>
      </c>
      <c r="G47" t="s">
        <v>52</v>
      </c>
      <c r="H47" t="s">
        <v>34</v>
      </c>
      <c r="I47" s="19">
        <v>310000</v>
      </c>
    </row>
    <row r="48" spans="1:15" hidden="1" x14ac:dyDescent="0.4">
      <c r="D48" t="s">
        <v>80</v>
      </c>
      <c r="E48">
        <v>6</v>
      </c>
      <c r="F48" t="s">
        <v>22</v>
      </c>
      <c r="G48" t="s">
        <v>53</v>
      </c>
      <c r="H48" t="s">
        <v>35</v>
      </c>
      <c r="I48" s="19">
        <v>570000</v>
      </c>
    </row>
    <row r="49" spans="1:46" hidden="1" x14ac:dyDescent="0.4">
      <c r="D49" t="s">
        <v>81</v>
      </c>
      <c r="E49">
        <v>7</v>
      </c>
      <c r="F49" t="s">
        <v>23</v>
      </c>
      <c r="G49" t="s">
        <v>54</v>
      </c>
    </row>
    <row r="50" spans="1:46" hidden="1" x14ac:dyDescent="0.4">
      <c r="E50">
        <v>8</v>
      </c>
      <c r="F50" t="s">
        <v>24</v>
      </c>
      <c r="G50" t="s">
        <v>55</v>
      </c>
    </row>
    <row r="51" spans="1:46" hidden="1" x14ac:dyDescent="0.4">
      <c r="E51">
        <v>9</v>
      </c>
      <c r="F51" t="s">
        <v>25</v>
      </c>
      <c r="G51" t="s">
        <v>56</v>
      </c>
    </row>
    <row r="52" spans="1:46" hidden="1" x14ac:dyDescent="0.4">
      <c r="E52">
        <v>10</v>
      </c>
    </row>
    <row r="53" spans="1:46" hidden="1" x14ac:dyDescent="0.4">
      <c r="E53">
        <v>11</v>
      </c>
    </row>
    <row r="54" spans="1:46" hidden="1" x14ac:dyDescent="0.4">
      <c r="E54">
        <v>12</v>
      </c>
    </row>
    <row r="55" spans="1:46" hidden="1" x14ac:dyDescent="0.4">
      <c r="A55" t="s">
        <v>26</v>
      </c>
      <c r="Z55"/>
      <c r="AB55" s="56" t="s">
        <v>95</v>
      </c>
    </row>
    <row r="56" spans="1:46" hidden="1" x14ac:dyDescent="0.4">
      <c r="A56" s="43"/>
      <c r="B56" s="31"/>
      <c r="C56" s="31" t="s">
        <v>12</v>
      </c>
      <c r="D56" s="32"/>
      <c r="F56" s="43" t="s">
        <v>36</v>
      </c>
      <c r="G56" s="31"/>
      <c r="H56" s="31"/>
      <c r="I56" s="31"/>
      <c r="J56" s="32"/>
      <c r="K56" s="43" t="s">
        <v>37</v>
      </c>
      <c r="L56" s="31"/>
      <c r="M56" s="31"/>
      <c r="N56" s="31"/>
      <c r="O56" s="32"/>
      <c r="P56" s="43" t="s">
        <v>38</v>
      </c>
      <c r="Q56" s="31"/>
      <c r="R56" s="31"/>
      <c r="S56" s="31"/>
      <c r="T56" s="31"/>
      <c r="U56" s="32"/>
      <c r="V56" s="30" t="s">
        <v>78</v>
      </c>
      <c r="W56" s="31"/>
      <c r="X56" s="31"/>
      <c r="Y56" s="64"/>
      <c r="Z56" s="31"/>
      <c r="AA56" s="31"/>
      <c r="AB56" s="58" t="s">
        <v>89</v>
      </c>
      <c r="AC56" s="59"/>
      <c r="AD56" s="59"/>
      <c r="AE56" s="50"/>
      <c r="AF56" s="58" t="s">
        <v>90</v>
      </c>
      <c r="AG56" s="59"/>
      <c r="AH56" s="59"/>
      <c r="AI56" s="50"/>
      <c r="AJ56" s="58" t="s">
        <v>91</v>
      </c>
      <c r="AK56" s="59"/>
      <c r="AL56" s="59"/>
      <c r="AM56" s="50"/>
      <c r="AN56" s="58" t="s">
        <v>92</v>
      </c>
      <c r="AO56" s="59"/>
      <c r="AP56" s="59"/>
      <c r="AQ56" s="50"/>
      <c r="AR56" s="58" t="s">
        <v>93</v>
      </c>
      <c r="AS56" s="59" t="s">
        <v>99</v>
      </c>
      <c r="AT56" s="50" t="s">
        <v>100</v>
      </c>
    </row>
    <row r="57" spans="1:46" hidden="1" x14ac:dyDescent="0.4">
      <c r="A57" s="39"/>
      <c r="B57" s="3" t="s">
        <v>27</v>
      </c>
      <c r="C57" s="3" t="s">
        <v>28</v>
      </c>
      <c r="D57" s="40" t="s">
        <v>75</v>
      </c>
      <c r="E57" t="s">
        <v>12</v>
      </c>
      <c r="F57" s="39" t="s">
        <v>29</v>
      </c>
      <c r="G57" s="3" t="s">
        <v>30</v>
      </c>
      <c r="H57" s="3" t="s">
        <v>70</v>
      </c>
      <c r="I57" s="3" t="s">
        <v>71</v>
      </c>
      <c r="J57" s="40" t="s">
        <v>72</v>
      </c>
      <c r="K57" s="39" t="s">
        <v>29</v>
      </c>
      <c r="L57" s="3" t="s">
        <v>30</v>
      </c>
      <c r="M57" s="3" t="s">
        <v>70</v>
      </c>
      <c r="N57" s="3" t="s">
        <v>71</v>
      </c>
      <c r="O57" s="40" t="s">
        <v>72</v>
      </c>
      <c r="P57" s="39" t="s">
        <v>29</v>
      </c>
      <c r="Q57" s="3" t="s">
        <v>30</v>
      </c>
      <c r="R57" s="3" t="s">
        <v>70</v>
      </c>
      <c r="S57" s="2" t="s">
        <v>104</v>
      </c>
      <c r="T57" s="3" t="s">
        <v>71</v>
      </c>
      <c r="U57" s="40" t="s">
        <v>72</v>
      </c>
      <c r="V57" s="33" t="s">
        <v>29</v>
      </c>
      <c r="W57" s="34" t="s">
        <v>30</v>
      </c>
      <c r="X57" s="35" t="s">
        <v>82</v>
      </c>
      <c r="Y57" s="65" t="s">
        <v>70</v>
      </c>
      <c r="Z57" s="34" t="s">
        <v>71</v>
      </c>
      <c r="AA57" s="34" t="s">
        <v>72</v>
      </c>
      <c r="AB57" s="51" t="s">
        <v>88</v>
      </c>
      <c r="AC57" s="37" t="s">
        <v>33</v>
      </c>
      <c r="AD57" s="57" t="s">
        <v>96</v>
      </c>
      <c r="AE57" s="38" t="s">
        <v>97</v>
      </c>
      <c r="AF57" s="51" t="s">
        <v>88</v>
      </c>
      <c r="AG57" s="37" t="s">
        <v>33</v>
      </c>
      <c r="AH57" s="57" t="s">
        <v>96</v>
      </c>
      <c r="AI57" s="38" t="s">
        <v>97</v>
      </c>
      <c r="AJ57" s="51" t="s">
        <v>88</v>
      </c>
      <c r="AK57" s="37" t="s">
        <v>33</v>
      </c>
      <c r="AL57" s="57" t="s">
        <v>96</v>
      </c>
      <c r="AM57" s="38" t="s">
        <v>97</v>
      </c>
      <c r="AN57" s="51" t="s">
        <v>88</v>
      </c>
      <c r="AO57" s="37" t="s">
        <v>33</v>
      </c>
      <c r="AP57" s="57" t="s">
        <v>96</v>
      </c>
      <c r="AQ57" s="38" t="s">
        <v>97</v>
      </c>
      <c r="AR57" s="51"/>
      <c r="AS57" s="37"/>
      <c r="AT57" s="38"/>
    </row>
    <row r="58" spans="1:46" hidden="1" x14ac:dyDescent="0.4">
      <c r="A58" s="39" t="s">
        <v>4</v>
      </c>
      <c r="B58" s="16">
        <f>IF(AND(D5="有",E5="65歳以上"),150000,0)</f>
        <v>150000</v>
      </c>
      <c r="C58" s="16">
        <f>COUNTA(B5:B14)</f>
        <v>2</v>
      </c>
      <c r="D58" s="45">
        <f>IF(OR(C5="有",D5="有"),1,0)</f>
        <v>1</v>
      </c>
      <c r="E58" s="4">
        <f>IF(C58=0,0,430000+100000*D70)</f>
        <v>430000</v>
      </c>
      <c r="F58" s="44">
        <f>ROUNDDOWN(K5*I$43,0)</f>
        <v>63371</v>
      </c>
      <c r="G58" s="16">
        <f t="shared" ref="G58:G67" si="3">IF(B5="",0,IF(F5="6歳未満",(I$44*(1-E$70))/2,I$44*(1-E$70)))</f>
        <v>21100</v>
      </c>
      <c r="H58" s="16">
        <f>SUM(F58:G58)</f>
        <v>84471</v>
      </c>
      <c r="I58" s="16">
        <f>H58/12</f>
        <v>7039.25</v>
      </c>
      <c r="J58" s="45">
        <f t="shared" ref="J58:J67" si="4">I58*H5</f>
        <v>84471</v>
      </c>
      <c r="K58" s="44">
        <f>ROUNDDOWN(K5*J$43,0)</f>
        <v>20328</v>
      </c>
      <c r="L58" s="16">
        <f t="shared" ref="L58:L67" si="5">IF(B5="",0,IF(F5="6歳未満",(J$44*(1-E$70))/2,J$44*(1-E$70)))</f>
        <v>7000</v>
      </c>
      <c r="M58" s="16">
        <f>SUM(K58:L58)</f>
        <v>27328</v>
      </c>
      <c r="N58" s="16">
        <f>M58/12</f>
        <v>2277.3333333333335</v>
      </c>
      <c r="O58" s="45">
        <f>N58*H5</f>
        <v>27328</v>
      </c>
      <c r="P58" s="44">
        <f>ROUNDDOWN(K5*K$43,0)</f>
        <v>16786</v>
      </c>
      <c r="Q58" s="16">
        <f t="shared" ref="Q58:Q67" si="6">IF(B5="",0,K$44*(1-E$70))</f>
        <v>8150</v>
      </c>
      <c r="R58" s="16">
        <f>SUM(P58:Q58)</f>
        <v>24936</v>
      </c>
      <c r="S58" s="3">
        <f>IF(I5&gt;0,R58,0)</f>
        <v>0</v>
      </c>
      <c r="T58" s="16">
        <f>R58/12</f>
        <v>2078</v>
      </c>
      <c r="U58" s="45">
        <f>T58*I5</f>
        <v>0</v>
      </c>
      <c r="V58" s="36">
        <f t="shared" ref="V58:V67" si="7">ROUNDDOWN(K5*L$43,0)</f>
        <v>2233</v>
      </c>
      <c r="W58" s="37">
        <f t="shared" ref="W58:W67" si="8">IF(B5="",0,L$44*(1-E$70))</f>
        <v>886.5</v>
      </c>
      <c r="X58" s="37">
        <f t="shared" ref="X58:X67" si="9">IF(B5="",0,M$44*(1-E$70))</f>
        <v>62.5</v>
      </c>
      <c r="Y58" s="66">
        <f>IF(G5="18歳以上",V58+W58+X58,V58)</f>
        <v>3182</v>
      </c>
      <c r="Z58" s="37">
        <f>Y58/12</f>
        <v>265.16666666666669</v>
      </c>
      <c r="AA58" s="37">
        <f>Z58*H5</f>
        <v>3182</v>
      </c>
      <c r="AB58" s="51">
        <f t="shared" ref="AB58:AB67" si="10">ROUNDDOWN(F58*H5/12,0)</f>
        <v>63371</v>
      </c>
      <c r="AC58" s="37">
        <f t="shared" ref="AC58:AC67" si="11">ROUNDDOWN(G58*H5/12,0)</f>
        <v>21100</v>
      </c>
      <c r="AD58" s="37">
        <f t="shared" ref="AD58:AD67" si="12">IFERROR(ROUNDDOWN($AC$70*AB58/SUM($AB$58:$AB$67),0),0)</f>
        <v>0</v>
      </c>
      <c r="AE58" s="38">
        <f>ROUNDDOWN(AB58+AC58-AD58,-2)</f>
        <v>84400</v>
      </c>
      <c r="AF58" s="51">
        <f t="shared" ref="AF58:AF67" si="13">ROUNDDOWN(K58*H5/12,0)</f>
        <v>20328</v>
      </c>
      <c r="AG58" s="37">
        <f t="shared" ref="AG58:AG67" si="14">ROUNDDOWN(L58*H5/12,0)</f>
        <v>7000</v>
      </c>
      <c r="AH58" s="37">
        <f t="shared" ref="AH58:AH67" si="15">IFERROR(ROUNDDOWN($AG$70*AF58/SUM($AF$58:$AF$67),0),0)</f>
        <v>0</v>
      </c>
      <c r="AI58" s="38">
        <f>ROUNDDOWN(AF58+AG58-AH58,-2)</f>
        <v>27300</v>
      </c>
      <c r="AJ58" s="51">
        <f t="shared" ref="AJ58:AJ67" si="16">ROUNDDOWN(P58*I5/12,0)</f>
        <v>0</v>
      </c>
      <c r="AK58" s="37">
        <f t="shared" ref="AK58:AK67" si="17">ROUNDDOWN(Q58*I5/12,0)</f>
        <v>0</v>
      </c>
      <c r="AL58" s="37">
        <f t="shared" ref="AL58:AL66" si="18">IFERROR(ROUNDDOWN($AK$70*AJ58/SUM($AJ$58:$AJ$67),0),0)</f>
        <v>0</v>
      </c>
      <c r="AM58" s="38">
        <f>ROUNDDOWN(AJ58+AK58-AL58,-2)</f>
        <v>0</v>
      </c>
      <c r="AN58" s="51">
        <f>ROUNDDOWN(V58*H5/12,0)</f>
        <v>2233</v>
      </c>
      <c r="AO58" s="37">
        <f>ROUNDDOWN(IF(G5="18歳以上",W58*H5/12,0),0)+ROUNDDOWN(IF(G5="18歳以上",X58*H5/12,0),0)</f>
        <v>948</v>
      </c>
      <c r="AP58" s="37">
        <f>IFERROR(ROUNDDOWN($AO$70*AN58/SUM($AN$58:$AN$67),0),0)</f>
        <v>0</v>
      </c>
      <c r="AQ58" s="38">
        <f>ROUNDDOWN(AN58+AO58-AP58,-2)</f>
        <v>3100</v>
      </c>
      <c r="AR58" s="51">
        <f>AE58+AI58+AM58+AQ58</f>
        <v>114800</v>
      </c>
      <c r="AS58" s="37">
        <f>A31-AR68</f>
        <v>100</v>
      </c>
      <c r="AT58" s="38">
        <f>AR58+AS58</f>
        <v>114900</v>
      </c>
    </row>
    <row r="59" spans="1:46" hidden="1" x14ac:dyDescent="0.4">
      <c r="A59" s="39" t="s">
        <v>5</v>
      </c>
      <c r="B59" s="16">
        <f>IF(AND(D6="有",E6="65歳以上"),150000,0)</f>
        <v>0</v>
      </c>
      <c r="C59" s="3"/>
      <c r="D59" s="45">
        <f>IF(OR(C6="有",D6="有"),1,0)</f>
        <v>0</v>
      </c>
      <c r="E59" s="4">
        <f>IF(C58=0,0,430000+I47*C58+100000*D70)</f>
        <v>1050000</v>
      </c>
      <c r="F59" s="44">
        <f>ROUNDDOWN(K6*I$43,0)</f>
        <v>0</v>
      </c>
      <c r="G59" s="16">
        <f t="shared" si="3"/>
        <v>21100</v>
      </c>
      <c r="H59" s="16">
        <f>SUM(F59:G59)</f>
        <v>21100</v>
      </c>
      <c r="I59" s="16">
        <f>H59/12</f>
        <v>1758.3333333333333</v>
      </c>
      <c r="J59" s="45">
        <f t="shared" si="4"/>
        <v>21100</v>
      </c>
      <c r="K59" s="44">
        <f>ROUNDDOWN(K6*J$43,0)</f>
        <v>0</v>
      </c>
      <c r="L59" s="16">
        <f t="shared" si="5"/>
        <v>7000</v>
      </c>
      <c r="M59" s="16">
        <f>SUM(K59:L59)</f>
        <v>7000</v>
      </c>
      <c r="N59" s="16">
        <f>M59/12</f>
        <v>583.33333333333337</v>
      </c>
      <c r="O59" s="45">
        <f>N59*H6</f>
        <v>7000</v>
      </c>
      <c r="P59" s="44">
        <f>ROUNDDOWN(K6*K$43,0)</f>
        <v>0</v>
      </c>
      <c r="Q59" s="16">
        <f t="shared" si="6"/>
        <v>8150</v>
      </c>
      <c r="R59" s="16">
        <f t="shared" ref="R59:R67" si="19">SUM(P59:Q59)</f>
        <v>8150</v>
      </c>
      <c r="S59" s="3">
        <f t="shared" ref="S59:S67" si="20">IF(I6&gt;0,R59,0)</f>
        <v>0</v>
      </c>
      <c r="T59" s="16">
        <f t="shared" ref="T59:T67" si="21">R59/12</f>
        <v>679.16666666666663</v>
      </c>
      <c r="U59" s="45">
        <f t="shared" ref="U59:U67" si="22">T59*I6</f>
        <v>0</v>
      </c>
      <c r="V59" s="36">
        <f t="shared" si="7"/>
        <v>0</v>
      </c>
      <c r="W59" s="37">
        <f t="shared" si="8"/>
        <v>886.5</v>
      </c>
      <c r="X59" s="37">
        <f t="shared" si="9"/>
        <v>62.5</v>
      </c>
      <c r="Y59" s="66">
        <f t="shared" ref="Y59:Y67" si="23">IF(G6="18歳以上",V59+W59+X59,V59)</f>
        <v>949</v>
      </c>
      <c r="Z59" s="37">
        <f t="shared" ref="Z59:Z67" si="24">Y59/12</f>
        <v>79.083333333333329</v>
      </c>
      <c r="AA59" s="37">
        <f t="shared" ref="AA59:AA67" si="25">Z59*H6</f>
        <v>949</v>
      </c>
      <c r="AB59" s="51">
        <f t="shared" si="10"/>
        <v>0</v>
      </c>
      <c r="AC59" s="37">
        <f t="shared" si="11"/>
        <v>21100</v>
      </c>
      <c r="AD59" s="37">
        <f t="shared" si="12"/>
        <v>0</v>
      </c>
      <c r="AE59" s="38">
        <f t="shared" ref="AE59:AE67" si="26">ROUNDDOWN(AB59+AC59-AD59,-2)</f>
        <v>21100</v>
      </c>
      <c r="AF59" s="51">
        <f t="shared" si="13"/>
        <v>0</v>
      </c>
      <c r="AG59" s="37">
        <f t="shared" si="14"/>
        <v>7000</v>
      </c>
      <c r="AH59" s="37">
        <f t="shared" si="15"/>
        <v>0</v>
      </c>
      <c r="AI59" s="38">
        <f t="shared" ref="AI59:AI67" si="27">ROUNDDOWN(AF59+AG59-AH59,-2)</f>
        <v>7000</v>
      </c>
      <c r="AJ59" s="51">
        <f t="shared" si="16"/>
        <v>0</v>
      </c>
      <c r="AK59" s="37">
        <f t="shared" si="17"/>
        <v>0</v>
      </c>
      <c r="AL59" s="37">
        <f t="shared" si="18"/>
        <v>0</v>
      </c>
      <c r="AM59" s="38">
        <f t="shared" ref="AM59:AM66" si="28">ROUNDDOWN(AJ59+AK59-AL59,-2)</f>
        <v>0</v>
      </c>
      <c r="AN59" s="51">
        <f t="shared" ref="AN59:AN67" si="29">ROUNDDOWN(V59*H6/12,0)</f>
        <v>0</v>
      </c>
      <c r="AO59" s="37">
        <f t="shared" ref="AO59:AO67" si="30">ROUNDDOWN(IF(G6="18歳以上",W59*H6/12,0),0)+ROUNDDOWN(IF(G6="18歳以上",X59*H6/12,0),0)</f>
        <v>948</v>
      </c>
      <c r="AP59" s="37">
        <f t="shared" ref="AP59:AP67" si="31">IFERROR(ROUNDDOWN($AO$70*AN59/SUM($AN$58:$AN$67),0),0)</f>
        <v>0</v>
      </c>
      <c r="AQ59" s="38">
        <f t="shared" ref="AQ59:AQ67" si="32">ROUNDDOWN(AN59+AO59-AP59,-2)</f>
        <v>900</v>
      </c>
      <c r="AR59" s="51">
        <f>AE59+AI59+AM59+AQ59</f>
        <v>29000</v>
      </c>
      <c r="AS59" s="37"/>
      <c r="AT59" s="38">
        <f>AR59</f>
        <v>29000</v>
      </c>
    </row>
    <row r="60" spans="1:46" hidden="1" x14ac:dyDescent="0.4">
      <c r="A60" s="39" t="s">
        <v>6</v>
      </c>
      <c r="B60" s="16">
        <f>IF(AND(D7="有",E7="65歳以上"),150000,0)</f>
        <v>0</v>
      </c>
      <c r="C60" s="3"/>
      <c r="D60" s="45">
        <f>IF(OR(C7="有",D7="有"),1,0)</f>
        <v>0</v>
      </c>
      <c r="E60" s="4">
        <f>IF(C58=0,0,430000+I48*C58+100000*D70)</f>
        <v>1570000</v>
      </c>
      <c r="F60" s="44">
        <f>ROUNDDOWN(K7*I$43,0)</f>
        <v>0</v>
      </c>
      <c r="G60" s="16">
        <f t="shared" si="3"/>
        <v>0</v>
      </c>
      <c r="H60" s="16">
        <f>SUM(F60:G60)</f>
        <v>0</v>
      </c>
      <c r="I60" s="16">
        <f>H60/12</f>
        <v>0</v>
      </c>
      <c r="J60" s="45">
        <f t="shared" si="4"/>
        <v>0</v>
      </c>
      <c r="K60" s="44">
        <f>ROUNDDOWN(K7*J$43,0)</f>
        <v>0</v>
      </c>
      <c r="L60" s="16">
        <f t="shared" si="5"/>
        <v>0</v>
      </c>
      <c r="M60" s="16">
        <f>SUM(K60:L60)</f>
        <v>0</v>
      </c>
      <c r="N60" s="16">
        <f>M60/12</f>
        <v>0</v>
      </c>
      <c r="O60" s="45">
        <f>N60*H7</f>
        <v>0</v>
      </c>
      <c r="P60" s="44">
        <f>ROUNDDOWN(K7*K$43,0)</f>
        <v>0</v>
      </c>
      <c r="Q60" s="16">
        <f t="shared" si="6"/>
        <v>0</v>
      </c>
      <c r="R60" s="16">
        <f t="shared" si="19"/>
        <v>0</v>
      </c>
      <c r="S60" s="3">
        <f t="shared" si="20"/>
        <v>0</v>
      </c>
      <c r="T60" s="16">
        <f t="shared" si="21"/>
        <v>0</v>
      </c>
      <c r="U60" s="45">
        <f t="shared" si="22"/>
        <v>0</v>
      </c>
      <c r="V60" s="36">
        <f t="shared" si="7"/>
        <v>0</v>
      </c>
      <c r="W60" s="37">
        <f t="shared" si="8"/>
        <v>0</v>
      </c>
      <c r="X60" s="37">
        <f t="shared" si="9"/>
        <v>0</v>
      </c>
      <c r="Y60" s="66">
        <f t="shared" si="23"/>
        <v>0</v>
      </c>
      <c r="Z60" s="37">
        <f t="shared" si="24"/>
        <v>0</v>
      </c>
      <c r="AA60" s="37">
        <f t="shared" si="25"/>
        <v>0</v>
      </c>
      <c r="AB60" s="51">
        <f t="shared" si="10"/>
        <v>0</v>
      </c>
      <c r="AC60" s="37">
        <f t="shared" si="11"/>
        <v>0</v>
      </c>
      <c r="AD60" s="37">
        <f t="shared" si="12"/>
        <v>0</v>
      </c>
      <c r="AE60" s="38">
        <f t="shared" si="26"/>
        <v>0</v>
      </c>
      <c r="AF60" s="51">
        <f t="shared" si="13"/>
        <v>0</v>
      </c>
      <c r="AG60" s="37">
        <f t="shared" si="14"/>
        <v>0</v>
      </c>
      <c r="AH60" s="37">
        <f t="shared" si="15"/>
        <v>0</v>
      </c>
      <c r="AI60" s="38">
        <f t="shared" si="27"/>
        <v>0</v>
      </c>
      <c r="AJ60" s="51">
        <f t="shared" si="16"/>
        <v>0</v>
      </c>
      <c r="AK60" s="37">
        <f t="shared" si="17"/>
        <v>0</v>
      </c>
      <c r="AL60" s="37">
        <f t="shared" si="18"/>
        <v>0</v>
      </c>
      <c r="AM60" s="38">
        <f t="shared" si="28"/>
        <v>0</v>
      </c>
      <c r="AN60" s="51">
        <f t="shared" si="29"/>
        <v>0</v>
      </c>
      <c r="AO60" s="37">
        <f t="shared" si="30"/>
        <v>0</v>
      </c>
      <c r="AP60" s="37">
        <f t="shared" si="31"/>
        <v>0</v>
      </c>
      <c r="AQ60" s="38">
        <f t="shared" si="32"/>
        <v>0</v>
      </c>
      <c r="AR60" s="51">
        <f t="shared" ref="AR60:AR67" si="33">AE60+AI60+AM60+AQ60</f>
        <v>0</v>
      </c>
      <c r="AS60" s="37"/>
      <c r="AT60" s="38">
        <f t="shared" ref="AT60:AT67" si="34">AR60</f>
        <v>0</v>
      </c>
    </row>
    <row r="61" spans="1:46" hidden="1" x14ac:dyDescent="0.4">
      <c r="A61" s="39" t="s">
        <v>7</v>
      </c>
      <c r="B61" s="16">
        <f>IF(AND(D8="有",E8="65歳以上"),150000,0)</f>
        <v>0</v>
      </c>
      <c r="C61" s="3"/>
      <c r="D61" s="45">
        <f>IF(OR(C8="有",D8="有"),1,0)</f>
        <v>0</v>
      </c>
      <c r="F61" s="44">
        <f>ROUNDDOWN(K8*I$43,0)</f>
        <v>0</v>
      </c>
      <c r="G61" s="16">
        <f t="shared" si="3"/>
        <v>0</v>
      </c>
      <c r="H61" s="16">
        <f>SUM(F61:G61)</f>
        <v>0</v>
      </c>
      <c r="I61" s="16">
        <f>H61/12</f>
        <v>0</v>
      </c>
      <c r="J61" s="45">
        <f t="shared" si="4"/>
        <v>0</v>
      </c>
      <c r="K61" s="44">
        <f>ROUNDDOWN(K8*J$43,0)</f>
        <v>0</v>
      </c>
      <c r="L61" s="16">
        <f t="shared" si="5"/>
        <v>0</v>
      </c>
      <c r="M61" s="16">
        <f>SUM(K61:L61)</f>
        <v>0</v>
      </c>
      <c r="N61" s="16">
        <f>M61/12</f>
        <v>0</v>
      </c>
      <c r="O61" s="45">
        <f>N61*H8</f>
        <v>0</v>
      </c>
      <c r="P61" s="44">
        <f>ROUNDDOWN(K8*K$43,0)</f>
        <v>0</v>
      </c>
      <c r="Q61" s="16">
        <f t="shared" si="6"/>
        <v>0</v>
      </c>
      <c r="R61" s="16">
        <f t="shared" si="19"/>
        <v>0</v>
      </c>
      <c r="S61" s="3">
        <f t="shared" si="20"/>
        <v>0</v>
      </c>
      <c r="T61" s="16">
        <f t="shared" si="21"/>
        <v>0</v>
      </c>
      <c r="U61" s="45">
        <f t="shared" si="22"/>
        <v>0</v>
      </c>
      <c r="V61" s="36">
        <f t="shared" si="7"/>
        <v>0</v>
      </c>
      <c r="W61" s="37">
        <f t="shared" si="8"/>
        <v>0</v>
      </c>
      <c r="X61" s="37">
        <f t="shared" si="9"/>
        <v>0</v>
      </c>
      <c r="Y61" s="66">
        <f t="shared" si="23"/>
        <v>0</v>
      </c>
      <c r="Z61" s="37">
        <f t="shared" si="24"/>
        <v>0</v>
      </c>
      <c r="AA61" s="37">
        <f t="shared" si="25"/>
        <v>0</v>
      </c>
      <c r="AB61" s="51">
        <f t="shared" si="10"/>
        <v>0</v>
      </c>
      <c r="AC61" s="37">
        <f t="shared" si="11"/>
        <v>0</v>
      </c>
      <c r="AD61" s="37">
        <f t="shared" si="12"/>
        <v>0</v>
      </c>
      <c r="AE61" s="38">
        <f t="shared" si="26"/>
        <v>0</v>
      </c>
      <c r="AF61" s="51">
        <f t="shared" si="13"/>
        <v>0</v>
      </c>
      <c r="AG61" s="37">
        <f t="shared" si="14"/>
        <v>0</v>
      </c>
      <c r="AH61" s="37">
        <f t="shared" si="15"/>
        <v>0</v>
      </c>
      <c r="AI61" s="38">
        <f t="shared" si="27"/>
        <v>0</v>
      </c>
      <c r="AJ61" s="51">
        <f t="shared" si="16"/>
        <v>0</v>
      </c>
      <c r="AK61" s="37">
        <f t="shared" si="17"/>
        <v>0</v>
      </c>
      <c r="AL61" s="37">
        <f t="shared" si="18"/>
        <v>0</v>
      </c>
      <c r="AM61" s="38">
        <f t="shared" si="28"/>
        <v>0</v>
      </c>
      <c r="AN61" s="51">
        <f t="shared" si="29"/>
        <v>0</v>
      </c>
      <c r="AO61" s="37">
        <f t="shared" si="30"/>
        <v>0</v>
      </c>
      <c r="AP61" s="37">
        <f t="shared" si="31"/>
        <v>0</v>
      </c>
      <c r="AQ61" s="38">
        <f t="shared" si="32"/>
        <v>0</v>
      </c>
      <c r="AR61" s="51">
        <f t="shared" si="33"/>
        <v>0</v>
      </c>
      <c r="AS61" s="37"/>
      <c r="AT61" s="38">
        <f t="shared" si="34"/>
        <v>0</v>
      </c>
    </row>
    <row r="62" spans="1:46" hidden="1" x14ac:dyDescent="0.4">
      <c r="A62" s="39" t="s">
        <v>8</v>
      </c>
      <c r="B62" s="16">
        <f t="shared" ref="B62:B66" si="35">IF(AND(D9="有",E9="65歳以上"),150000,0)</f>
        <v>0</v>
      </c>
      <c r="C62" s="3"/>
      <c r="D62" s="45">
        <f t="shared" ref="D62:D67" si="36">IF(OR(C9="有",D9="有"),1,0)</f>
        <v>0</v>
      </c>
      <c r="E62" s="5">
        <f>SUM(J5:J15)</f>
        <v>1050000</v>
      </c>
      <c r="F62" s="44">
        <f>ROUNDDOWN(K9*I$43,0)</f>
        <v>0</v>
      </c>
      <c r="G62" s="16">
        <f t="shared" si="3"/>
        <v>0</v>
      </c>
      <c r="H62" s="16">
        <f>SUM(F62:G62)</f>
        <v>0</v>
      </c>
      <c r="I62" s="16">
        <f>H62/12</f>
        <v>0</v>
      </c>
      <c r="J62" s="45">
        <f t="shared" si="4"/>
        <v>0</v>
      </c>
      <c r="K62" s="44">
        <f>ROUNDDOWN(K9*J$43,0)</f>
        <v>0</v>
      </c>
      <c r="L62" s="16">
        <f t="shared" si="5"/>
        <v>0</v>
      </c>
      <c r="M62" s="16">
        <f>SUM(K62:L62)</f>
        <v>0</v>
      </c>
      <c r="N62" s="16">
        <f>M62/12</f>
        <v>0</v>
      </c>
      <c r="O62" s="45">
        <f>N62*H9</f>
        <v>0</v>
      </c>
      <c r="P62" s="44">
        <f>ROUNDDOWN(K9*K$43,0)</f>
        <v>0</v>
      </c>
      <c r="Q62" s="16">
        <f t="shared" si="6"/>
        <v>0</v>
      </c>
      <c r="R62" s="16">
        <f t="shared" si="19"/>
        <v>0</v>
      </c>
      <c r="S62" s="3">
        <f t="shared" si="20"/>
        <v>0</v>
      </c>
      <c r="T62" s="16">
        <f t="shared" si="21"/>
        <v>0</v>
      </c>
      <c r="U62" s="45">
        <f t="shared" si="22"/>
        <v>0</v>
      </c>
      <c r="V62" s="36">
        <f t="shared" si="7"/>
        <v>0</v>
      </c>
      <c r="W62" s="37">
        <f t="shared" si="8"/>
        <v>0</v>
      </c>
      <c r="X62" s="37">
        <f t="shared" si="9"/>
        <v>0</v>
      </c>
      <c r="Y62" s="66">
        <f t="shared" si="23"/>
        <v>0</v>
      </c>
      <c r="Z62" s="37">
        <f t="shared" si="24"/>
        <v>0</v>
      </c>
      <c r="AA62" s="37">
        <f t="shared" si="25"/>
        <v>0</v>
      </c>
      <c r="AB62" s="51">
        <f t="shared" si="10"/>
        <v>0</v>
      </c>
      <c r="AC62" s="37">
        <f t="shared" si="11"/>
        <v>0</v>
      </c>
      <c r="AD62" s="37">
        <f t="shared" si="12"/>
        <v>0</v>
      </c>
      <c r="AE62" s="38">
        <f t="shared" si="26"/>
        <v>0</v>
      </c>
      <c r="AF62" s="51">
        <f t="shared" si="13"/>
        <v>0</v>
      </c>
      <c r="AG62" s="37">
        <f t="shared" si="14"/>
        <v>0</v>
      </c>
      <c r="AH62" s="37">
        <f t="shared" si="15"/>
        <v>0</v>
      </c>
      <c r="AI62" s="38">
        <f t="shared" si="27"/>
        <v>0</v>
      </c>
      <c r="AJ62" s="51">
        <f t="shared" si="16"/>
        <v>0</v>
      </c>
      <c r="AK62" s="37">
        <f t="shared" si="17"/>
        <v>0</v>
      </c>
      <c r="AL62" s="37">
        <f t="shared" si="18"/>
        <v>0</v>
      </c>
      <c r="AM62" s="38">
        <f t="shared" si="28"/>
        <v>0</v>
      </c>
      <c r="AN62" s="51">
        <f t="shared" si="29"/>
        <v>0</v>
      </c>
      <c r="AO62" s="37">
        <f t="shared" si="30"/>
        <v>0</v>
      </c>
      <c r="AP62" s="37">
        <f t="shared" si="31"/>
        <v>0</v>
      </c>
      <c r="AQ62" s="38">
        <f t="shared" si="32"/>
        <v>0</v>
      </c>
      <c r="AR62" s="51">
        <f t="shared" si="33"/>
        <v>0</v>
      </c>
      <c r="AS62" s="37"/>
      <c r="AT62" s="38">
        <f t="shared" si="34"/>
        <v>0</v>
      </c>
    </row>
    <row r="63" spans="1:46" hidden="1" x14ac:dyDescent="0.4">
      <c r="A63" s="39" t="s">
        <v>83</v>
      </c>
      <c r="B63" s="16">
        <f t="shared" si="35"/>
        <v>0</v>
      </c>
      <c r="C63" s="3"/>
      <c r="D63" s="45">
        <f t="shared" si="36"/>
        <v>0</v>
      </c>
      <c r="F63" s="44">
        <f t="shared" ref="F63:F67" si="37">ROUNDDOWN(K10*I$43,0)</f>
        <v>0</v>
      </c>
      <c r="G63" s="16">
        <f t="shared" si="3"/>
        <v>0</v>
      </c>
      <c r="H63" s="16">
        <f t="shared" ref="H63:H66" si="38">SUM(F63:G63)</f>
        <v>0</v>
      </c>
      <c r="I63" s="16">
        <f t="shared" ref="I63:I67" si="39">H63/12</f>
        <v>0</v>
      </c>
      <c r="J63" s="45">
        <f t="shared" si="4"/>
        <v>0</v>
      </c>
      <c r="K63" s="44">
        <f t="shared" ref="K63:K67" si="40">ROUNDDOWN(K10*J$43,0)</f>
        <v>0</v>
      </c>
      <c r="L63" s="16">
        <f t="shared" si="5"/>
        <v>0</v>
      </c>
      <c r="M63" s="16">
        <f t="shared" ref="M63:M67" si="41">SUM(K63:L63)</f>
        <v>0</v>
      </c>
      <c r="N63" s="16">
        <f t="shared" ref="N63:N67" si="42">M63/12</f>
        <v>0</v>
      </c>
      <c r="O63" s="45">
        <f t="shared" ref="O63:O67" si="43">N63*H10</f>
        <v>0</v>
      </c>
      <c r="P63" s="44">
        <f t="shared" ref="P63:P67" si="44">ROUNDDOWN(K10*K$43,0)</f>
        <v>0</v>
      </c>
      <c r="Q63" s="16">
        <f t="shared" si="6"/>
        <v>0</v>
      </c>
      <c r="R63" s="16">
        <f t="shared" si="19"/>
        <v>0</v>
      </c>
      <c r="S63" s="3">
        <f t="shared" si="20"/>
        <v>0</v>
      </c>
      <c r="T63" s="16">
        <f t="shared" si="21"/>
        <v>0</v>
      </c>
      <c r="U63" s="45">
        <f t="shared" si="22"/>
        <v>0</v>
      </c>
      <c r="V63" s="36">
        <f t="shared" si="7"/>
        <v>0</v>
      </c>
      <c r="W63" s="37">
        <f t="shared" si="8"/>
        <v>0</v>
      </c>
      <c r="X63" s="37">
        <f t="shared" si="9"/>
        <v>0</v>
      </c>
      <c r="Y63" s="66">
        <f t="shared" si="23"/>
        <v>0</v>
      </c>
      <c r="Z63" s="37">
        <f t="shared" si="24"/>
        <v>0</v>
      </c>
      <c r="AA63" s="37">
        <f t="shared" si="25"/>
        <v>0</v>
      </c>
      <c r="AB63" s="51">
        <f t="shared" si="10"/>
        <v>0</v>
      </c>
      <c r="AC63" s="37">
        <f t="shared" si="11"/>
        <v>0</v>
      </c>
      <c r="AD63" s="37">
        <f t="shared" si="12"/>
        <v>0</v>
      </c>
      <c r="AE63" s="38">
        <f t="shared" si="26"/>
        <v>0</v>
      </c>
      <c r="AF63" s="51">
        <f t="shared" si="13"/>
        <v>0</v>
      </c>
      <c r="AG63" s="37">
        <f t="shared" si="14"/>
        <v>0</v>
      </c>
      <c r="AH63" s="37">
        <f t="shared" si="15"/>
        <v>0</v>
      </c>
      <c r="AI63" s="38">
        <f t="shared" si="27"/>
        <v>0</v>
      </c>
      <c r="AJ63" s="51">
        <f t="shared" si="16"/>
        <v>0</v>
      </c>
      <c r="AK63" s="37">
        <f t="shared" si="17"/>
        <v>0</v>
      </c>
      <c r="AL63" s="37">
        <f t="shared" si="18"/>
        <v>0</v>
      </c>
      <c r="AM63" s="38">
        <f t="shared" si="28"/>
        <v>0</v>
      </c>
      <c r="AN63" s="51">
        <f t="shared" si="29"/>
        <v>0</v>
      </c>
      <c r="AO63" s="37">
        <f t="shared" si="30"/>
        <v>0</v>
      </c>
      <c r="AP63" s="37">
        <f t="shared" si="31"/>
        <v>0</v>
      </c>
      <c r="AQ63" s="38">
        <f t="shared" si="32"/>
        <v>0</v>
      </c>
      <c r="AR63" s="51">
        <f t="shared" si="33"/>
        <v>0</v>
      </c>
      <c r="AS63" s="37"/>
      <c r="AT63" s="38">
        <f t="shared" si="34"/>
        <v>0</v>
      </c>
    </row>
    <row r="64" spans="1:46" hidden="1" x14ac:dyDescent="0.4">
      <c r="A64" s="39" t="s">
        <v>84</v>
      </c>
      <c r="B64" s="16">
        <f t="shared" si="35"/>
        <v>0</v>
      </c>
      <c r="C64" s="3"/>
      <c r="D64" s="45">
        <f t="shared" si="36"/>
        <v>0</v>
      </c>
      <c r="F64" s="44">
        <f t="shared" si="37"/>
        <v>0</v>
      </c>
      <c r="G64" s="16">
        <f t="shared" si="3"/>
        <v>0</v>
      </c>
      <c r="H64" s="16">
        <f t="shared" si="38"/>
        <v>0</v>
      </c>
      <c r="I64" s="16">
        <f t="shared" si="39"/>
        <v>0</v>
      </c>
      <c r="J64" s="45">
        <f t="shared" si="4"/>
        <v>0</v>
      </c>
      <c r="K64" s="44">
        <f t="shared" si="40"/>
        <v>0</v>
      </c>
      <c r="L64" s="16">
        <f t="shared" si="5"/>
        <v>0</v>
      </c>
      <c r="M64" s="16">
        <f t="shared" si="41"/>
        <v>0</v>
      </c>
      <c r="N64" s="16">
        <f t="shared" si="42"/>
        <v>0</v>
      </c>
      <c r="O64" s="45">
        <f t="shared" si="43"/>
        <v>0</v>
      </c>
      <c r="P64" s="44">
        <f t="shared" si="44"/>
        <v>0</v>
      </c>
      <c r="Q64" s="16">
        <f t="shared" si="6"/>
        <v>0</v>
      </c>
      <c r="R64" s="16">
        <f t="shared" si="19"/>
        <v>0</v>
      </c>
      <c r="S64" s="3">
        <f t="shared" si="20"/>
        <v>0</v>
      </c>
      <c r="T64" s="16">
        <f t="shared" si="21"/>
        <v>0</v>
      </c>
      <c r="U64" s="45">
        <f t="shared" si="22"/>
        <v>0</v>
      </c>
      <c r="V64" s="36">
        <f t="shared" si="7"/>
        <v>0</v>
      </c>
      <c r="W64" s="37">
        <f t="shared" si="8"/>
        <v>0</v>
      </c>
      <c r="X64" s="37">
        <f t="shared" si="9"/>
        <v>0</v>
      </c>
      <c r="Y64" s="66">
        <f t="shared" si="23"/>
        <v>0</v>
      </c>
      <c r="Z64" s="37">
        <f t="shared" si="24"/>
        <v>0</v>
      </c>
      <c r="AA64" s="37">
        <f t="shared" si="25"/>
        <v>0</v>
      </c>
      <c r="AB64" s="51">
        <f t="shared" si="10"/>
        <v>0</v>
      </c>
      <c r="AC64" s="37">
        <f t="shared" si="11"/>
        <v>0</v>
      </c>
      <c r="AD64" s="37">
        <f t="shared" si="12"/>
        <v>0</v>
      </c>
      <c r="AE64" s="38">
        <f t="shared" si="26"/>
        <v>0</v>
      </c>
      <c r="AF64" s="51">
        <f t="shared" si="13"/>
        <v>0</v>
      </c>
      <c r="AG64" s="37">
        <f t="shared" si="14"/>
        <v>0</v>
      </c>
      <c r="AH64" s="37">
        <f t="shared" si="15"/>
        <v>0</v>
      </c>
      <c r="AI64" s="38">
        <f t="shared" si="27"/>
        <v>0</v>
      </c>
      <c r="AJ64" s="51">
        <f t="shared" si="16"/>
        <v>0</v>
      </c>
      <c r="AK64" s="37">
        <f t="shared" si="17"/>
        <v>0</v>
      </c>
      <c r="AL64" s="37">
        <f t="shared" si="18"/>
        <v>0</v>
      </c>
      <c r="AM64" s="38">
        <f t="shared" si="28"/>
        <v>0</v>
      </c>
      <c r="AN64" s="51">
        <f t="shared" si="29"/>
        <v>0</v>
      </c>
      <c r="AO64" s="37">
        <f t="shared" si="30"/>
        <v>0</v>
      </c>
      <c r="AP64" s="37">
        <f t="shared" si="31"/>
        <v>0</v>
      </c>
      <c r="AQ64" s="38">
        <f t="shared" si="32"/>
        <v>0</v>
      </c>
      <c r="AR64" s="51">
        <f t="shared" si="33"/>
        <v>0</v>
      </c>
      <c r="AS64" s="37"/>
      <c r="AT64" s="38">
        <f t="shared" si="34"/>
        <v>0</v>
      </c>
    </row>
    <row r="65" spans="1:46" hidden="1" x14ac:dyDescent="0.4">
      <c r="A65" s="39" t="s">
        <v>85</v>
      </c>
      <c r="B65" s="16">
        <f t="shared" si="35"/>
        <v>0</v>
      </c>
      <c r="C65" s="3"/>
      <c r="D65" s="45">
        <f t="shared" si="36"/>
        <v>0</v>
      </c>
      <c r="F65" s="44">
        <f t="shared" si="37"/>
        <v>0</v>
      </c>
      <c r="G65" s="16">
        <f t="shared" si="3"/>
        <v>0</v>
      </c>
      <c r="H65" s="16">
        <f t="shared" si="38"/>
        <v>0</v>
      </c>
      <c r="I65" s="16">
        <f t="shared" si="39"/>
        <v>0</v>
      </c>
      <c r="J65" s="45">
        <f t="shared" si="4"/>
        <v>0</v>
      </c>
      <c r="K65" s="44">
        <f t="shared" si="40"/>
        <v>0</v>
      </c>
      <c r="L65" s="16">
        <f t="shared" si="5"/>
        <v>0</v>
      </c>
      <c r="M65" s="16">
        <f t="shared" si="41"/>
        <v>0</v>
      </c>
      <c r="N65" s="16">
        <f t="shared" si="42"/>
        <v>0</v>
      </c>
      <c r="O65" s="45">
        <f t="shared" si="43"/>
        <v>0</v>
      </c>
      <c r="P65" s="44">
        <f t="shared" si="44"/>
        <v>0</v>
      </c>
      <c r="Q65" s="16">
        <f t="shared" si="6"/>
        <v>0</v>
      </c>
      <c r="R65" s="16">
        <f t="shared" si="19"/>
        <v>0</v>
      </c>
      <c r="S65" s="3">
        <f t="shared" si="20"/>
        <v>0</v>
      </c>
      <c r="T65" s="16">
        <f t="shared" si="21"/>
        <v>0</v>
      </c>
      <c r="U65" s="45">
        <f t="shared" si="22"/>
        <v>0</v>
      </c>
      <c r="V65" s="36">
        <f t="shared" si="7"/>
        <v>0</v>
      </c>
      <c r="W65" s="37">
        <f t="shared" si="8"/>
        <v>0</v>
      </c>
      <c r="X65" s="37">
        <f t="shared" si="9"/>
        <v>0</v>
      </c>
      <c r="Y65" s="66">
        <f t="shared" si="23"/>
        <v>0</v>
      </c>
      <c r="Z65" s="37">
        <f t="shared" si="24"/>
        <v>0</v>
      </c>
      <c r="AA65" s="37">
        <f t="shared" si="25"/>
        <v>0</v>
      </c>
      <c r="AB65" s="51">
        <f t="shared" si="10"/>
        <v>0</v>
      </c>
      <c r="AC65" s="37">
        <f t="shared" si="11"/>
        <v>0</v>
      </c>
      <c r="AD65" s="37">
        <f t="shared" si="12"/>
        <v>0</v>
      </c>
      <c r="AE65" s="38">
        <f t="shared" si="26"/>
        <v>0</v>
      </c>
      <c r="AF65" s="51">
        <f t="shared" si="13"/>
        <v>0</v>
      </c>
      <c r="AG65" s="37">
        <f t="shared" si="14"/>
        <v>0</v>
      </c>
      <c r="AH65" s="37">
        <f t="shared" si="15"/>
        <v>0</v>
      </c>
      <c r="AI65" s="38">
        <f t="shared" si="27"/>
        <v>0</v>
      </c>
      <c r="AJ65" s="51">
        <f t="shared" si="16"/>
        <v>0</v>
      </c>
      <c r="AK65" s="37">
        <f t="shared" si="17"/>
        <v>0</v>
      </c>
      <c r="AL65" s="37">
        <f t="shared" si="18"/>
        <v>0</v>
      </c>
      <c r="AM65" s="38">
        <f t="shared" si="28"/>
        <v>0</v>
      </c>
      <c r="AN65" s="51">
        <f t="shared" si="29"/>
        <v>0</v>
      </c>
      <c r="AO65" s="37">
        <f t="shared" si="30"/>
        <v>0</v>
      </c>
      <c r="AP65" s="37">
        <f t="shared" si="31"/>
        <v>0</v>
      </c>
      <c r="AQ65" s="38">
        <f t="shared" si="32"/>
        <v>0</v>
      </c>
      <c r="AR65" s="51">
        <f t="shared" si="33"/>
        <v>0</v>
      </c>
      <c r="AS65" s="37"/>
      <c r="AT65" s="38">
        <f t="shared" si="34"/>
        <v>0</v>
      </c>
    </row>
    <row r="66" spans="1:46" hidden="1" x14ac:dyDescent="0.4">
      <c r="A66" s="39" t="s">
        <v>86</v>
      </c>
      <c r="B66" s="16">
        <f t="shared" si="35"/>
        <v>0</v>
      </c>
      <c r="C66" s="3"/>
      <c r="D66" s="45">
        <f t="shared" si="36"/>
        <v>0</v>
      </c>
      <c r="E66" s="5"/>
      <c r="F66" s="44">
        <f t="shared" si="37"/>
        <v>0</v>
      </c>
      <c r="G66" s="16">
        <f t="shared" si="3"/>
        <v>0</v>
      </c>
      <c r="H66" s="16">
        <f t="shared" si="38"/>
        <v>0</v>
      </c>
      <c r="I66" s="16">
        <f t="shared" si="39"/>
        <v>0</v>
      </c>
      <c r="J66" s="45">
        <f t="shared" si="4"/>
        <v>0</v>
      </c>
      <c r="K66" s="44">
        <f t="shared" si="40"/>
        <v>0</v>
      </c>
      <c r="L66" s="16">
        <f t="shared" si="5"/>
        <v>0</v>
      </c>
      <c r="M66" s="16">
        <f t="shared" si="41"/>
        <v>0</v>
      </c>
      <c r="N66" s="16">
        <f t="shared" si="42"/>
        <v>0</v>
      </c>
      <c r="O66" s="45">
        <f t="shared" si="43"/>
        <v>0</v>
      </c>
      <c r="P66" s="44">
        <f t="shared" si="44"/>
        <v>0</v>
      </c>
      <c r="Q66" s="16">
        <f t="shared" si="6"/>
        <v>0</v>
      </c>
      <c r="R66" s="16">
        <f t="shared" si="19"/>
        <v>0</v>
      </c>
      <c r="S66" s="3">
        <f t="shared" si="20"/>
        <v>0</v>
      </c>
      <c r="T66" s="16">
        <f t="shared" si="21"/>
        <v>0</v>
      </c>
      <c r="U66" s="45">
        <f t="shared" si="22"/>
        <v>0</v>
      </c>
      <c r="V66" s="36">
        <f t="shared" si="7"/>
        <v>0</v>
      </c>
      <c r="W66" s="37">
        <f t="shared" si="8"/>
        <v>0</v>
      </c>
      <c r="X66" s="37">
        <f t="shared" si="9"/>
        <v>0</v>
      </c>
      <c r="Y66" s="66">
        <f t="shared" si="23"/>
        <v>0</v>
      </c>
      <c r="Z66" s="37">
        <f t="shared" si="24"/>
        <v>0</v>
      </c>
      <c r="AA66" s="37">
        <f t="shared" si="25"/>
        <v>0</v>
      </c>
      <c r="AB66" s="51">
        <f t="shared" si="10"/>
        <v>0</v>
      </c>
      <c r="AC66" s="37">
        <f t="shared" si="11"/>
        <v>0</v>
      </c>
      <c r="AD66" s="37">
        <f t="shared" si="12"/>
        <v>0</v>
      </c>
      <c r="AE66" s="38">
        <f t="shared" si="26"/>
        <v>0</v>
      </c>
      <c r="AF66" s="51">
        <f t="shared" si="13"/>
        <v>0</v>
      </c>
      <c r="AG66" s="37">
        <f t="shared" si="14"/>
        <v>0</v>
      </c>
      <c r="AH66" s="37">
        <f t="shared" si="15"/>
        <v>0</v>
      </c>
      <c r="AI66" s="38">
        <f t="shared" si="27"/>
        <v>0</v>
      </c>
      <c r="AJ66" s="51">
        <f t="shared" si="16"/>
        <v>0</v>
      </c>
      <c r="AK66" s="37">
        <f t="shared" si="17"/>
        <v>0</v>
      </c>
      <c r="AL66" s="37">
        <f t="shared" si="18"/>
        <v>0</v>
      </c>
      <c r="AM66" s="38">
        <f t="shared" si="28"/>
        <v>0</v>
      </c>
      <c r="AN66" s="51">
        <f t="shared" si="29"/>
        <v>0</v>
      </c>
      <c r="AO66" s="37">
        <f t="shared" si="30"/>
        <v>0</v>
      </c>
      <c r="AP66" s="37">
        <f t="shared" si="31"/>
        <v>0</v>
      </c>
      <c r="AQ66" s="38">
        <f t="shared" si="32"/>
        <v>0</v>
      </c>
      <c r="AR66" s="51">
        <f t="shared" si="33"/>
        <v>0</v>
      </c>
      <c r="AS66" s="37"/>
      <c r="AT66" s="38">
        <f t="shared" si="34"/>
        <v>0</v>
      </c>
    </row>
    <row r="67" spans="1:46" hidden="1" x14ac:dyDescent="0.4">
      <c r="A67" s="39" t="s">
        <v>87</v>
      </c>
      <c r="B67" s="16">
        <f>IF(AND(D14="有",E14="65歳以上"),150000,0)</f>
        <v>0</v>
      </c>
      <c r="C67" s="3"/>
      <c r="D67" s="45">
        <f t="shared" si="36"/>
        <v>0</v>
      </c>
      <c r="F67" s="44">
        <f t="shared" si="37"/>
        <v>0</v>
      </c>
      <c r="G67" s="16">
        <f t="shared" si="3"/>
        <v>0</v>
      </c>
      <c r="H67" s="16">
        <f>SUM(F67:G67)</f>
        <v>0</v>
      </c>
      <c r="I67" s="16">
        <f t="shared" si="39"/>
        <v>0</v>
      </c>
      <c r="J67" s="45">
        <f t="shared" si="4"/>
        <v>0</v>
      </c>
      <c r="K67" s="44">
        <f t="shared" si="40"/>
        <v>0</v>
      </c>
      <c r="L67" s="16">
        <f t="shared" si="5"/>
        <v>0</v>
      </c>
      <c r="M67" s="16">
        <f t="shared" si="41"/>
        <v>0</v>
      </c>
      <c r="N67" s="16">
        <f t="shared" si="42"/>
        <v>0</v>
      </c>
      <c r="O67" s="45">
        <f t="shared" si="43"/>
        <v>0</v>
      </c>
      <c r="P67" s="44">
        <f t="shared" si="44"/>
        <v>0</v>
      </c>
      <c r="Q67" s="16">
        <f t="shared" si="6"/>
        <v>0</v>
      </c>
      <c r="R67" s="16">
        <f t="shared" si="19"/>
        <v>0</v>
      </c>
      <c r="S67" s="3">
        <f t="shared" si="20"/>
        <v>0</v>
      </c>
      <c r="T67" s="16">
        <f t="shared" si="21"/>
        <v>0</v>
      </c>
      <c r="U67" s="45">
        <f t="shared" si="22"/>
        <v>0</v>
      </c>
      <c r="V67" s="36">
        <f t="shared" si="7"/>
        <v>0</v>
      </c>
      <c r="W67" s="37">
        <f t="shared" si="8"/>
        <v>0</v>
      </c>
      <c r="X67" s="37">
        <f t="shared" si="9"/>
        <v>0</v>
      </c>
      <c r="Y67" s="66">
        <f t="shared" si="23"/>
        <v>0</v>
      </c>
      <c r="Z67" s="37">
        <f t="shared" si="24"/>
        <v>0</v>
      </c>
      <c r="AA67" s="37">
        <f t="shared" si="25"/>
        <v>0</v>
      </c>
      <c r="AB67" s="51">
        <f t="shared" si="10"/>
        <v>0</v>
      </c>
      <c r="AC67" s="37">
        <f t="shared" si="11"/>
        <v>0</v>
      </c>
      <c r="AD67" s="37">
        <f t="shared" si="12"/>
        <v>0</v>
      </c>
      <c r="AE67" s="38">
        <f t="shared" si="26"/>
        <v>0</v>
      </c>
      <c r="AF67" s="51">
        <f t="shared" si="13"/>
        <v>0</v>
      </c>
      <c r="AG67" s="37">
        <f t="shared" si="14"/>
        <v>0</v>
      </c>
      <c r="AH67" s="37">
        <f t="shared" si="15"/>
        <v>0</v>
      </c>
      <c r="AI67" s="38">
        <f t="shared" si="27"/>
        <v>0</v>
      </c>
      <c r="AJ67" s="51">
        <f t="shared" si="16"/>
        <v>0</v>
      </c>
      <c r="AK67" s="37">
        <f t="shared" si="17"/>
        <v>0</v>
      </c>
      <c r="AL67" s="37"/>
      <c r="AM67" s="38"/>
      <c r="AN67" s="51">
        <f t="shared" si="29"/>
        <v>0</v>
      </c>
      <c r="AO67" s="37">
        <f t="shared" si="30"/>
        <v>0</v>
      </c>
      <c r="AP67" s="37">
        <f t="shared" si="31"/>
        <v>0</v>
      </c>
      <c r="AQ67" s="38">
        <f t="shared" si="32"/>
        <v>0</v>
      </c>
      <c r="AR67" s="51">
        <f t="shared" si="33"/>
        <v>0</v>
      </c>
      <c r="AS67" s="37"/>
      <c r="AT67" s="38">
        <f t="shared" si="34"/>
        <v>0</v>
      </c>
    </row>
    <row r="68" spans="1:46" hidden="1" x14ac:dyDescent="0.4">
      <c r="A68" s="39" t="s">
        <v>9</v>
      </c>
      <c r="B68" s="16">
        <f>IF(AND(D15="有",E15="65歳以上"),150000,0)</f>
        <v>0</v>
      </c>
      <c r="C68" s="3"/>
      <c r="D68" s="45">
        <f>IF(OR(C15="有",D15="有"),1,0)</f>
        <v>0</v>
      </c>
      <c r="F68" s="39"/>
      <c r="G68" s="3"/>
      <c r="H68" s="3"/>
      <c r="I68" s="3"/>
      <c r="J68" s="40"/>
      <c r="K68" s="39"/>
      <c r="L68" s="3"/>
      <c r="M68" s="3"/>
      <c r="N68" s="3"/>
      <c r="O68" s="40"/>
      <c r="P68" s="39"/>
      <c r="Q68" s="3"/>
      <c r="R68" s="3"/>
      <c r="S68" s="3"/>
      <c r="T68" s="3"/>
      <c r="U68" s="40"/>
      <c r="V68" s="39"/>
      <c r="W68" s="3"/>
      <c r="X68" s="3"/>
      <c r="Y68" s="16"/>
      <c r="Z68" s="3"/>
      <c r="AA68" s="3"/>
      <c r="AB68" s="51">
        <f>SUM(AB58:AB67)</f>
        <v>63371</v>
      </c>
      <c r="AC68" s="37"/>
      <c r="AD68" s="37"/>
      <c r="AE68" s="38"/>
      <c r="AF68" s="51">
        <f>SUM(AF58:AF67)</f>
        <v>20328</v>
      </c>
      <c r="AG68" s="37"/>
      <c r="AH68" s="37"/>
      <c r="AI68" s="38"/>
      <c r="AJ68" s="51">
        <f>SUM(AJ58:AJ67)</f>
        <v>0</v>
      </c>
      <c r="AK68" s="37"/>
      <c r="AL68" s="37"/>
      <c r="AM68" s="38"/>
      <c r="AN68" s="51">
        <f>SUM(AN58:AN67)</f>
        <v>2233</v>
      </c>
      <c r="AO68" s="37"/>
      <c r="AP68" s="37"/>
      <c r="AQ68" s="38"/>
      <c r="AR68" s="51">
        <f>SUM(AR58:AR67)</f>
        <v>143800</v>
      </c>
      <c r="AS68" s="37"/>
      <c r="AT68" s="38">
        <f>SUM(AT58:AT67)</f>
        <v>143900</v>
      </c>
    </row>
    <row r="69" spans="1:46" hidden="1" x14ac:dyDescent="0.4">
      <c r="A69" s="39"/>
      <c r="B69" s="3"/>
      <c r="C69" s="3"/>
      <c r="D69" s="40"/>
      <c r="E69" t="str">
        <f>IF(C58=0,0,IF(E62&lt;=E58,"7割軽減",IF(E62&lt;=E59,"5割軽減",IF(E62&lt;=E60,"2割軽減",0))))</f>
        <v>5割軽減</v>
      </c>
      <c r="F69" s="39"/>
      <c r="G69" s="3"/>
      <c r="H69" s="48">
        <f>SUM(H58:H67)</f>
        <v>105571</v>
      </c>
      <c r="I69" s="3"/>
      <c r="J69" s="46">
        <f>SUM(J58:J67)</f>
        <v>105571</v>
      </c>
      <c r="K69" s="39"/>
      <c r="L69" s="3"/>
      <c r="M69" s="48">
        <f>SUM(M58:M67)</f>
        <v>34328</v>
      </c>
      <c r="N69" s="3"/>
      <c r="O69" s="46">
        <f>SUM(O58:O67)</f>
        <v>34328</v>
      </c>
      <c r="P69" s="39"/>
      <c r="Q69" s="3"/>
      <c r="R69" s="48"/>
      <c r="S69" s="3">
        <f>SUM(S58:S67)</f>
        <v>0</v>
      </c>
      <c r="T69" s="3"/>
      <c r="U69" s="46">
        <f>SUM(U58:U67)</f>
        <v>0</v>
      </c>
      <c r="V69" s="39"/>
      <c r="W69" s="3"/>
      <c r="X69" s="3"/>
      <c r="Y69" s="66">
        <f>SUM(Y58:Y67)</f>
        <v>4131</v>
      </c>
      <c r="Z69" s="3"/>
      <c r="AA69" s="54">
        <f>SUM(AA58:AA67)</f>
        <v>4131</v>
      </c>
      <c r="AB69" s="51" t="s">
        <v>93</v>
      </c>
      <c r="AC69" s="37">
        <f>SUM(AB58:AC67)</f>
        <v>105571</v>
      </c>
      <c r="AD69" s="37"/>
      <c r="AE69" s="38"/>
      <c r="AF69" s="51" t="s">
        <v>93</v>
      </c>
      <c r="AG69" s="37">
        <f>SUM(AF58:AG67)</f>
        <v>34328</v>
      </c>
      <c r="AH69" s="37"/>
      <c r="AI69" s="38"/>
      <c r="AJ69" s="51" t="s">
        <v>93</v>
      </c>
      <c r="AK69" s="37">
        <f>SUM(AJ58:AK67)</f>
        <v>0</v>
      </c>
      <c r="AL69" s="37"/>
      <c r="AM69" s="38"/>
      <c r="AN69" s="51" t="s">
        <v>93</v>
      </c>
      <c r="AO69" s="37">
        <f>SUM(AN58:AO67)</f>
        <v>4129</v>
      </c>
      <c r="AP69" s="37"/>
      <c r="AQ69" s="38"/>
      <c r="AR69" s="51"/>
      <c r="AS69" s="37"/>
      <c r="AT69" s="38"/>
    </row>
    <row r="70" spans="1:46" hidden="1" x14ac:dyDescent="0.4">
      <c r="A70" s="41"/>
      <c r="B70" s="42"/>
      <c r="C70" s="42"/>
      <c r="D70" s="49">
        <f>IF(SUM(D58:D68)-1&lt;0,0,SUM(D58:D68)-1)</f>
        <v>0</v>
      </c>
      <c r="E70">
        <f>IF(E69="7割軽減",0.7,IF(E69="5割軽減",0.5,IF(E69="2割軽減",0.2,0)))</f>
        <v>0.5</v>
      </c>
      <c r="F70" s="41"/>
      <c r="G70" s="42"/>
      <c r="H70" s="42"/>
      <c r="I70" s="42"/>
      <c r="J70" s="47">
        <f>IF(J69&gt;I45*MAX(H5:H14)/12,I45*MAX(H5:H14)/12,J69)</f>
        <v>105571</v>
      </c>
      <c r="K70" s="41"/>
      <c r="L70" s="42"/>
      <c r="M70" s="42"/>
      <c r="N70" s="42"/>
      <c r="O70" s="47">
        <f>IF(O69&gt;J45*MAX(H5:H14)/12,J45*MAX(H5:H14)/12,O69)</f>
        <v>34328</v>
      </c>
      <c r="P70" s="41"/>
      <c r="Q70" s="42"/>
      <c r="R70" s="42"/>
      <c r="S70" s="42"/>
      <c r="T70" s="42"/>
      <c r="U70" s="47">
        <f>IF(U69&gt;K45*MAX(I5:I14)/12,K45*MAX(I5:I14)/12,U69)</f>
        <v>0</v>
      </c>
      <c r="V70" s="41"/>
      <c r="W70" s="42"/>
      <c r="X70" s="42"/>
      <c r="Y70" s="67"/>
      <c r="Z70" s="42"/>
      <c r="AA70" s="55">
        <f>IF(AA69&gt;L45*MAX(H5:H14)/12,L45*MAX(H5:H14)/12,AA69)</f>
        <v>4131</v>
      </c>
      <c r="AB70" s="51" t="s">
        <v>94</v>
      </c>
      <c r="AC70" s="37">
        <f>ROUNDDOWN(AC72*INDEX(H5:H14,MATCH(MAX(B5:B14),B5:B14,0))/12,0)</f>
        <v>0</v>
      </c>
      <c r="AD70" s="37"/>
      <c r="AE70" s="38"/>
      <c r="AF70" s="51" t="s">
        <v>94</v>
      </c>
      <c r="AG70" s="37">
        <f>ROUNDDOWN(AG72*INDEX(H5:H14,MATCH(MAX(B5:B14),B5:B14,0))/12,0)</f>
        <v>0</v>
      </c>
      <c r="AH70" s="37"/>
      <c r="AI70" s="38"/>
      <c r="AJ70" s="51" t="s">
        <v>94</v>
      </c>
      <c r="AK70" s="37">
        <f>ROUNDDOWN(AK72*INDEX(I5:I14,MATCH(MAX(B5:B14),B5:B14,0))/12,0)</f>
        <v>0</v>
      </c>
      <c r="AL70" s="37"/>
      <c r="AM70" s="38"/>
      <c r="AN70" s="51" t="s">
        <v>94</v>
      </c>
      <c r="AO70" s="37">
        <f>ROUNDDOWN(AO72*INDEX(H5:H14,MATCH(MAX(B5:B14),B5:B14,0))/12,0)</f>
        <v>0</v>
      </c>
      <c r="AP70" s="37"/>
      <c r="AQ70" s="38"/>
      <c r="AR70" s="51"/>
      <c r="AS70" s="37"/>
      <c r="AT70" s="38"/>
    </row>
    <row r="71" spans="1:46" hidden="1" x14ac:dyDescent="0.4">
      <c r="Z71"/>
      <c r="AA71"/>
      <c r="AB71" s="51" t="s">
        <v>103</v>
      </c>
      <c r="AC71" s="61">
        <f>ROUNDDOWN(AC69-AC70,-2)</f>
        <v>105500</v>
      </c>
      <c r="AD71" s="37"/>
      <c r="AE71" s="38"/>
      <c r="AF71" s="51" t="s">
        <v>103</v>
      </c>
      <c r="AG71" s="37">
        <f>ROUNDDOWN(AG69-AG70,-2)</f>
        <v>34300</v>
      </c>
      <c r="AH71" s="37"/>
      <c r="AI71" s="38"/>
      <c r="AJ71" s="51" t="s">
        <v>103</v>
      </c>
      <c r="AK71" s="37">
        <f>ROUNDDOWN(AK69-AK70,-2)</f>
        <v>0</v>
      </c>
      <c r="AL71" s="37"/>
      <c r="AM71" s="38"/>
      <c r="AN71" s="51" t="s">
        <v>103</v>
      </c>
      <c r="AO71" s="37">
        <f>ROUNDDOWN(AO69-AO70,-2)</f>
        <v>4100</v>
      </c>
      <c r="AP71" s="37"/>
      <c r="AQ71" s="38"/>
      <c r="AR71" s="51"/>
      <c r="AS71" s="37"/>
      <c r="AT71" s="38"/>
    </row>
    <row r="72" spans="1:46" hidden="1" x14ac:dyDescent="0.4">
      <c r="J72">
        <f>INDEX(H5:H14,MATCH(MAX(B5:B14),B5:B15,0))</f>
        <v>12</v>
      </c>
      <c r="Z72"/>
      <c r="AA72"/>
      <c r="AB72" s="52" t="s">
        <v>102</v>
      </c>
      <c r="AC72" s="60">
        <f>IF((H69-I45)&lt;0,0,(H69-I45))</f>
        <v>0</v>
      </c>
      <c r="AD72" s="60"/>
      <c r="AE72" s="53"/>
      <c r="AF72" s="52" t="s">
        <v>102</v>
      </c>
      <c r="AG72" s="60">
        <f>IF((M69-J45)&lt;0,0,(M69-J45))</f>
        <v>0</v>
      </c>
      <c r="AH72" s="60"/>
      <c r="AI72" s="53"/>
      <c r="AJ72" s="52" t="s">
        <v>102</v>
      </c>
      <c r="AK72" s="60">
        <f>IF((S69-K45)&lt;0,0,(S69-K45))</f>
        <v>0</v>
      </c>
      <c r="AL72" s="60"/>
      <c r="AM72" s="53"/>
      <c r="AN72" s="52" t="s">
        <v>102</v>
      </c>
      <c r="AO72" s="60">
        <f>IF((Y69-L45)&lt;0,0,(Y69-L45))</f>
        <v>0</v>
      </c>
      <c r="AP72" s="60"/>
      <c r="AQ72" s="53"/>
      <c r="AR72" s="52"/>
      <c r="AS72" s="60"/>
      <c r="AT72" s="53"/>
    </row>
    <row r="73" spans="1:46" x14ac:dyDescent="0.4">
      <c r="Z73"/>
      <c r="AA73"/>
    </row>
  </sheetData>
  <mergeCells count="12">
    <mergeCell ref="A35:B35"/>
    <mergeCell ref="C35:D35"/>
    <mergeCell ref="E35:F35"/>
    <mergeCell ref="A36:B36"/>
    <mergeCell ref="C36:D36"/>
    <mergeCell ref="E36:F36"/>
    <mergeCell ref="A30:B30"/>
    <mergeCell ref="C30:D30"/>
    <mergeCell ref="E30:F30"/>
    <mergeCell ref="A31:B31"/>
    <mergeCell ref="C31:D31"/>
    <mergeCell ref="E31:F31"/>
  </mergeCells>
  <phoneticPr fontId="1"/>
  <dataValidations count="11">
    <dataValidation type="list" allowBlank="1" showInputMessage="1" showErrorMessage="1" sqref="A36:B36" xr:uid="{9CFA3728-F9FD-42FC-B5A8-3A94CA97B399}">
      <formula1>$F$42:$F$51</formula1>
    </dataValidation>
    <dataValidation type="list" allowBlank="1" showInputMessage="1" showErrorMessage="1" sqref="F7:F14" xr:uid="{CE263097-41FA-4D57-BF17-E2D6E2390589}">
      <formula1>$D$45:$D$46</formula1>
    </dataValidation>
    <dataValidation type="list" allowBlank="1" showInputMessage="1" showErrorMessage="1" sqref="H5 H7:H14" xr:uid="{98AA04ED-FFF2-40C6-94E3-C15DA184C848}">
      <formula1>$E$43:$E$54</formula1>
    </dataValidation>
    <dataValidation type="list" allowBlank="1" showInputMessage="1" showErrorMessage="1" sqref="I5:I14" xr:uid="{0EE8E61F-1F5A-451F-A686-E2EDC2FA5C13}">
      <formula1>$E$42:$E$54</formula1>
    </dataValidation>
    <dataValidation type="list" allowBlank="1" showInputMessage="1" showErrorMessage="1" sqref="E7:E15" xr:uid="{4E387FB5-59A4-41FD-A9B9-600F91205962}">
      <formula1>$D$42:$D$43</formula1>
    </dataValidation>
    <dataValidation type="list" allowBlank="1" showInputMessage="1" showErrorMessage="1" sqref="C7:D15" xr:uid="{9C8500DB-AE40-4AAE-BE41-76DB975A390B}">
      <formula1>$C$42:$C$43</formula1>
    </dataValidation>
    <dataValidation type="list" allowBlank="1" showInputMessage="1" showErrorMessage="1" sqref="G5:G14" xr:uid="{39D338F6-70BF-4ABF-B14F-27A1E17511CF}">
      <formula1>$D$48:$D$49</formula1>
    </dataValidation>
    <dataValidation type="list" allowBlank="1" showInputMessage="1" showErrorMessage="1" sqref="C5:D6" xr:uid="{224D08C2-CDEF-4876-9F0F-651D46028D8E}">
      <formula1>$C$37:$C$38</formula1>
    </dataValidation>
    <dataValidation type="list" allowBlank="1" showInputMessage="1" showErrorMessage="1" sqref="E5:E6" xr:uid="{73A464DC-1E82-48CE-B519-CE28F124FC8E}">
      <formula1>$D$37:$D$38</formula1>
    </dataValidation>
    <dataValidation type="list" allowBlank="1" showInputMessage="1" showErrorMessage="1" sqref="F5:F6" xr:uid="{9B70FFD5-9583-4595-B134-212914AEF7B2}">
      <formula1>$D$40:$D$41</formula1>
    </dataValidation>
    <dataValidation type="list" allowBlank="1" showInputMessage="1" showErrorMessage="1" sqref="H6" xr:uid="{FCA11F79-B27B-4901-B79D-087DB814D977}">
      <formula1>$E$38:$E$49</formula1>
    </dataValidation>
  </dataValidations>
  <pageMargins left="0.59055118110236215" right="0.59055118110236215" top="0.59055118110236215" bottom="0.5905511811023621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106A-AA17-4950-8845-69C2C02D2F7F}">
  <sheetPr>
    <pageSetUpPr fitToPage="1"/>
  </sheetPr>
  <dimension ref="A1:BG73"/>
  <sheetViews>
    <sheetView showGridLines="0" view="pageBreakPreview" zoomScale="85" zoomScaleNormal="70" zoomScaleSheetLayoutView="85" workbookViewId="0">
      <selection activeCell="H30" sqref="H30"/>
    </sheetView>
  </sheetViews>
  <sheetFormatPr defaultRowHeight="18.75" x14ac:dyDescent="0.4"/>
  <cols>
    <col min="1" max="11" width="13.5" customWidth="1"/>
    <col min="12" max="12" width="13.5" hidden="1" customWidth="1"/>
    <col min="13" max="16" width="13.625" customWidth="1"/>
    <col min="17" max="22" width="13.5" customWidth="1"/>
    <col min="23" max="24" width="19.375" bestFit="1" customWidth="1"/>
    <col min="25" max="25" width="13.5" style="4" customWidth="1"/>
    <col min="26" max="26" width="17.625" style="56" customWidth="1"/>
    <col min="27" max="29" width="13.5" style="56" customWidth="1"/>
    <col min="30" max="30" width="17.625" style="56" customWidth="1"/>
    <col min="31" max="33" width="13.5" style="56" customWidth="1"/>
    <col min="34" max="34" width="17.625" style="56" customWidth="1"/>
    <col min="35" max="41" width="13.5" style="56" customWidth="1"/>
    <col min="42" max="42" width="9.875" style="56" bestFit="1" customWidth="1"/>
    <col min="43" max="43" width="9" style="56"/>
    <col min="44" max="44" width="10.25" style="56" bestFit="1" customWidth="1"/>
    <col min="45" max="45" width="9" style="56"/>
    <col min="46" max="46" width="12" style="56" customWidth="1"/>
    <col min="47" max="49" width="9" style="56"/>
    <col min="50" max="59" width="9" style="4"/>
  </cols>
  <sheetData>
    <row r="1" spans="1:14" ht="24" x14ac:dyDescent="0.5">
      <c r="A1" s="26" t="s">
        <v>69</v>
      </c>
      <c r="B1" s="10"/>
      <c r="C1" s="10"/>
      <c r="D1" s="10"/>
      <c r="E1" s="25" t="s">
        <v>109</v>
      </c>
      <c r="F1" s="10"/>
      <c r="G1" s="10"/>
      <c r="H1" s="10"/>
      <c r="I1" s="10"/>
      <c r="J1" s="10"/>
      <c r="K1" s="10"/>
    </row>
    <row r="2" spans="1:14" ht="18.75" customHeight="1" x14ac:dyDescent="0.5">
      <c r="A2" s="23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9.5" customHeight="1" x14ac:dyDescent="0.5">
      <c r="A3" s="21" t="s">
        <v>108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x14ac:dyDescent="0.4">
      <c r="A4" s="69"/>
      <c r="B4" s="69" t="s">
        <v>0</v>
      </c>
      <c r="C4" s="69" t="s">
        <v>73</v>
      </c>
      <c r="D4" s="69" t="s">
        <v>2</v>
      </c>
      <c r="E4" s="69" t="s">
        <v>1</v>
      </c>
      <c r="F4" s="69" t="s">
        <v>105</v>
      </c>
      <c r="G4" s="69" t="s">
        <v>106</v>
      </c>
      <c r="H4" s="69" t="s">
        <v>3</v>
      </c>
      <c r="I4" s="69" t="s">
        <v>41</v>
      </c>
      <c r="J4" s="69" t="s">
        <v>10</v>
      </c>
      <c r="K4" s="69" t="s">
        <v>11</v>
      </c>
      <c r="L4" s="70" t="s">
        <v>101</v>
      </c>
      <c r="M4" s="72"/>
      <c r="N4" s="73"/>
    </row>
    <row r="5" spans="1:14" x14ac:dyDescent="0.4">
      <c r="A5" s="8" t="s">
        <v>4</v>
      </c>
      <c r="B5" s="7">
        <v>500000</v>
      </c>
      <c r="C5" s="7" t="s">
        <v>42</v>
      </c>
      <c r="D5" s="7" t="s">
        <v>43</v>
      </c>
      <c r="E5" s="7" t="s">
        <v>15</v>
      </c>
      <c r="F5" s="7" t="s">
        <v>77</v>
      </c>
      <c r="G5" s="7" t="s">
        <v>81</v>
      </c>
      <c r="H5" s="7">
        <v>7</v>
      </c>
      <c r="I5" s="7">
        <v>7</v>
      </c>
      <c r="J5" s="68">
        <f>IF(B5=0,0,IF(B5-B58&lt;0,0,B5-B58))</f>
        <v>500000</v>
      </c>
      <c r="K5" s="68">
        <f>IF(B5=0,0,IF(B5-430000&lt;0,0,B5-430000))</f>
        <v>70000</v>
      </c>
      <c r="L5" s="71">
        <f t="shared" ref="L5:L14" si="0">AT58</f>
        <v>48600</v>
      </c>
      <c r="M5" s="16"/>
      <c r="N5" s="16"/>
    </row>
    <row r="6" spans="1:14" x14ac:dyDescent="0.4">
      <c r="A6" s="8" t="s">
        <v>5</v>
      </c>
      <c r="B6" s="7"/>
      <c r="C6" s="7"/>
      <c r="D6" s="7"/>
      <c r="E6" s="7"/>
      <c r="F6" s="7"/>
      <c r="G6" s="7"/>
      <c r="H6" s="7"/>
      <c r="I6" s="7"/>
      <c r="J6" s="68">
        <f>IF(B6=0,0,IF(B6-B59&lt;0,0,B6-B59))</f>
        <v>0</v>
      </c>
      <c r="K6" s="68">
        <f>IF(B6=0,0,IF(B6-430000&lt;0,0,B6-430000))</f>
        <v>0</v>
      </c>
      <c r="L6" s="29">
        <f t="shared" si="0"/>
        <v>0</v>
      </c>
    </row>
    <row r="7" spans="1:14" x14ac:dyDescent="0.4">
      <c r="A7" s="8" t="s">
        <v>6</v>
      </c>
      <c r="B7" s="7"/>
      <c r="C7" s="7"/>
      <c r="D7" s="7"/>
      <c r="E7" s="7"/>
      <c r="F7" s="7"/>
      <c r="G7" s="7"/>
      <c r="H7" s="7"/>
      <c r="I7" s="7"/>
      <c r="J7" s="68">
        <f>IF(B7=0,0,IF(B7-B60&lt;0,0,B7-B60))</f>
        <v>0</v>
      </c>
      <c r="K7" s="68">
        <f>IF(B7=0,0,IF(B7-430000&lt;0,0,B7-430000))</f>
        <v>0</v>
      </c>
      <c r="L7" s="29">
        <f t="shared" si="0"/>
        <v>0</v>
      </c>
    </row>
    <row r="8" spans="1:14" x14ac:dyDescent="0.4">
      <c r="A8" s="8" t="s">
        <v>7</v>
      </c>
      <c r="B8" s="7"/>
      <c r="C8" s="7"/>
      <c r="D8" s="7"/>
      <c r="E8" s="7"/>
      <c r="F8" s="7"/>
      <c r="G8" s="7"/>
      <c r="H8" s="7"/>
      <c r="I8" s="7"/>
      <c r="J8" s="68">
        <f>IF(B8=0,0,IF(B8-B61&lt;0,0,B8-B61))</f>
        <v>0</v>
      </c>
      <c r="K8" s="68">
        <f>IF(B8=0,0,IF(B8-430000&lt;0,0,B8-430000))</f>
        <v>0</v>
      </c>
      <c r="L8" s="29">
        <f t="shared" si="0"/>
        <v>0</v>
      </c>
    </row>
    <row r="9" spans="1:14" x14ac:dyDescent="0.4">
      <c r="A9" s="8" t="s">
        <v>8</v>
      </c>
      <c r="B9" s="7"/>
      <c r="C9" s="7"/>
      <c r="D9" s="7"/>
      <c r="E9" s="7"/>
      <c r="F9" s="7"/>
      <c r="G9" s="7"/>
      <c r="H9" s="7"/>
      <c r="I9" s="7"/>
      <c r="J9" s="68">
        <f t="shared" ref="J9:J13" si="1">IF(B9=0,0,IF(B9-B62&lt;0,0,B9-B62))</f>
        <v>0</v>
      </c>
      <c r="K9" s="68">
        <f>IF(B9=0,0,IF(B9-430000&lt;0,0,B9-430000))</f>
        <v>0</v>
      </c>
      <c r="L9" s="29">
        <f t="shared" si="0"/>
        <v>0</v>
      </c>
    </row>
    <row r="10" spans="1:14" x14ac:dyDescent="0.4">
      <c r="A10" s="8" t="s">
        <v>83</v>
      </c>
      <c r="B10" s="7"/>
      <c r="C10" s="7"/>
      <c r="D10" s="7"/>
      <c r="E10" s="7"/>
      <c r="F10" s="7"/>
      <c r="G10" s="7"/>
      <c r="H10" s="7"/>
      <c r="I10" s="7"/>
      <c r="J10" s="68">
        <f t="shared" si="1"/>
        <v>0</v>
      </c>
      <c r="K10" s="68">
        <f t="shared" ref="K10:K14" si="2">IF(B10=0,0,IF(B10-430000&lt;0,0,B10-430000))</f>
        <v>0</v>
      </c>
      <c r="L10" s="29">
        <f t="shared" si="0"/>
        <v>0</v>
      </c>
    </row>
    <row r="11" spans="1:14" x14ac:dyDescent="0.4">
      <c r="A11" s="8" t="s">
        <v>84</v>
      </c>
      <c r="B11" s="7"/>
      <c r="C11" s="7"/>
      <c r="D11" s="7"/>
      <c r="E11" s="7"/>
      <c r="F11" s="7"/>
      <c r="G11" s="7"/>
      <c r="H11" s="7"/>
      <c r="I11" s="7"/>
      <c r="J11" s="68">
        <f t="shared" si="1"/>
        <v>0</v>
      </c>
      <c r="K11" s="68">
        <f t="shared" si="2"/>
        <v>0</v>
      </c>
      <c r="L11" s="29">
        <f t="shared" si="0"/>
        <v>0</v>
      </c>
    </row>
    <row r="12" spans="1:14" x14ac:dyDescent="0.4">
      <c r="A12" s="8" t="s">
        <v>85</v>
      </c>
      <c r="B12" s="7"/>
      <c r="C12" s="7"/>
      <c r="D12" s="7"/>
      <c r="E12" s="7"/>
      <c r="F12" s="7"/>
      <c r="G12" s="7"/>
      <c r="H12" s="7"/>
      <c r="I12" s="7"/>
      <c r="J12" s="68">
        <f t="shared" si="1"/>
        <v>0</v>
      </c>
      <c r="K12" s="68">
        <f t="shared" si="2"/>
        <v>0</v>
      </c>
      <c r="L12" s="29">
        <f t="shared" si="0"/>
        <v>0</v>
      </c>
    </row>
    <row r="13" spans="1:14" x14ac:dyDescent="0.4">
      <c r="A13" s="8" t="s">
        <v>86</v>
      </c>
      <c r="B13" s="7"/>
      <c r="C13" s="7"/>
      <c r="D13" s="7"/>
      <c r="E13" s="7"/>
      <c r="F13" s="7"/>
      <c r="G13" s="7"/>
      <c r="H13" s="7"/>
      <c r="I13" s="7"/>
      <c r="J13" s="68">
        <f t="shared" si="1"/>
        <v>0</v>
      </c>
      <c r="K13" s="68">
        <f t="shared" si="2"/>
        <v>0</v>
      </c>
      <c r="L13" s="29">
        <f t="shared" si="0"/>
        <v>0</v>
      </c>
    </row>
    <row r="14" spans="1:14" x14ac:dyDescent="0.4">
      <c r="A14" s="8" t="s">
        <v>87</v>
      </c>
      <c r="B14" s="7"/>
      <c r="C14" s="7"/>
      <c r="D14" s="7"/>
      <c r="E14" s="7"/>
      <c r="F14" s="7"/>
      <c r="G14" s="7"/>
      <c r="H14" s="7"/>
      <c r="I14" s="7"/>
      <c r="J14" s="68">
        <f>IF(B14=0,0,IF(B14-B67&lt;0,0,B14-B67))</f>
        <v>0</v>
      </c>
      <c r="K14" s="68">
        <f t="shared" si="2"/>
        <v>0</v>
      </c>
      <c r="L14" s="29">
        <f t="shared" si="0"/>
        <v>0</v>
      </c>
    </row>
    <row r="15" spans="1:14" x14ac:dyDescent="0.4">
      <c r="A15" s="8" t="s">
        <v>9</v>
      </c>
      <c r="B15" s="7">
        <v>1200000</v>
      </c>
      <c r="C15" s="7" t="s">
        <v>43</v>
      </c>
      <c r="D15" s="7" t="s">
        <v>42</v>
      </c>
      <c r="E15" s="7" t="s">
        <v>16</v>
      </c>
      <c r="F15" s="6" t="s">
        <v>40</v>
      </c>
      <c r="G15" s="6" t="s">
        <v>40</v>
      </c>
      <c r="H15" s="6" t="s">
        <v>40</v>
      </c>
      <c r="I15" s="6" t="s">
        <v>40</v>
      </c>
      <c r="J15" s="68">
        <f>IF(B15=0,0,IF(B15-B68&lt;0,0,B15-B68))</f>
        <v>1050000</v>
      </c>
      <c r="K15" s="6" t="s">
        <v>40</v>
      </c>
      <c r="L15" s="6" t="s">
        <v>40</v>
      </c>
    </row>
    <row r="16" spans="1:14" x14ac:dyDescent="0.4">
      <c r="A16" s="24" t="s">
        <v>110</v>
      </c>
      <c r="B16" s="11"/>
      <c r="C16" s="11"/>
      <c r="D16" s="11"/>
      <c r="E16" s="11"/>
      <c r="F16" s="11"/>
      <c r="G16" s="11"/>
      <c r="H16" s="12"/>
    </row>
    <row r="17" spans="1:8" x14ac:dyDescent="0.4">
      <c r="A17" s="2" t="s">
        <v>62</v>
      </c>
      <c r="B17" s="11"/>
      <c r="C17" s="11"/>
      <c r="D17" s="11"/>
      <c r="E17" s="11"/>
      <c r="F17" s="11"/>
      <c r="G17" s="11"/>
      <c r="H17" s="12"/>
    </row>
    <row r="18" spans="1:8" x14ac:dyDescent="0.4">
      <c r="A18" s="2" t="s">
        <v>74</v>
      </c>
      <c r="B18" s="11"/>
      <c r="C18" s="11"/>
      <c r="D18" s="11"/>
      <c r="E18" s="11"/>
      <c r="F18" s="11"/>
      <c r="G18" s="11"/>
      <c r="H18" s="12"/>
    </row>
    <row r="19" spans="1:8" x14ac:dyDescent="0.4">
      <c r="A19" s="2" t="s">
        <v>57</v>
      </c>
      <c r="B19" s="11"/>
      <c r="C19" s="11"/>
      <c r="D19" s="11"/>
      <c r="E19" s="11"/>
      <c r="F19" s="11"/>
      <c r="G19" s="11"/>
      <c r="H19" s="12"/>
    </row>
    <row r="20" spans="1:8" x14ac:dyDescent="0.4">
      <c r="A20" s="2" t="s">
        <v>115</v>
      </c>
      <c r="B20" s="11"/>
      <c r="C20" s="11"/>
      <c r="D20" s="11"/>
      <c r="E20" s="11"/>
      <c r="F20" s="11"/>
      <c r="G20" s="11"/>
      <c r="H20" s="12"/>
    </row>
    <row r="21" spans="1:8" x14ac:dyDescent="0.4">
      <c r="A21" s="2" t="s">
        <v>114</v>
      </c>
      <c r="B21" s="11"/>
      <c r="C21" s="11"/>
      <c r="D21" s="11"/>
      <c r="E21" s="11"/>
      <c r="F21" s="11"/>
      <c r="G21" s="11"/>
      <c r="H21" s="12"/>
    </row>
    <row r="22" spans="1:8" x14ac:dyDescent="0.4">
      <c r="A22" s="2" t="s">
        <v>112</v>
      </c>
      <c r="B22" s="11"/>
      <c r="C22" s="11"/>
      <c r="D22" s="11"/>
      <c r="E22" s="11"/>
      <c r="F22" s="11"/>
      <c r="G22" s="11"/>
      <c r="H22" s="12"/>
    </row>
    <row r="23" spans="1:8" x14ac:dyDescent="0.4">
      <c r="A23" s="63" t="s">
        <v>113</v>
      </c>
      <c r="B23" s="11"/>
      <c r="C23" s="11"/>
      <c r="D23" s="11"/>
      <c r="E23" s="11"/>
      <c r="F23" s="11"/>
      <c r="G23" s="11"/>
      <c r="H23" s="12"/>
    </row>
    <row r="24" spans="1:8" x14ac:dyDescent="0.4">
      <c r="A24" s="2" t="s">
        <v>111</v>
      </c>
      <c r="B24" s="11"/>
      <c r="C24" s="11"/>
      <c r="D24" s="11"/>
      <c r="E24" s="11"/>
      <c r="F24" s="11"/>
      <c r="G24" s="11"/>
      <c r="H24" s="12"/>
    </row>
    <row r="25" spans="1:8" x14ac:dyDescent="0.4">
      <c r="A25" s="2" t="s">
        <v>63</v>
      </c>
      <c r="B25" s="11"/>
      <c r="C25" s="11"/>
      <c r="D25" s="11"/>
      <c r="E25" s="11"/>
      <c r="F25" s="11"/>
      <c r="G25" s="11"/>
      <c r="H25" s="12"/>
    </row>
    <row r="26" spans="1:8" x14ac:dyDescent="0.4">
      <c r="A26" s="2" t="s">
        <v>58</v>
      </c>
      <c r="B26" s="11"/>
      <c r="C26" s="11"/>
      <c r="D26" s="11"/>
      <c r="E26" s="11"/>
      <c r="F26" s="11"/>
      <c r="G26" s="11"/>
      <c r="H26" s="12"/>
    </row>
    <row r="27" spans="1:8" x14ac:dyDescent="0.4">
      <c r="A27" s="2" t="s">
        <v>64</v>
      </c>
      <c r="B27" s="11"/>
      <c r="C27" s="11"/>
      <c r="D27" s="11"/>
      <c r="E27" s="11"/>
      <c r="F27" s="11"/>
      <c r="G27" s="11"/>
      <c r="H27" s="12"/>
    </row>
    <row r="28" spans="1:8" x14ac:dyDescent="0.4">
      <c r="A28" s="2" t="s">
        <v>107</v>
      </c>
      <c r="B28" s="3"/>
      <c r="C28" s="3"/>
      <c r="D28" s="3"/>
      <c r="E28" s="3"/>
      <c r="F28" s="3"/>
      <c r="G28" s="3"/>
      <c r="H28" s="3"/>
    </row>
    <row r="29" spans="1:8" ht="19.5" x14ac:dyDescent="0.4">
      <c r="A29" s="22" t="s">
        <v>46</v>
      </c>
    </row>
    <row r="30" spans="1:8" x14ac:dyDescent="0.4">
      <c r="A30" s="74" t="s">
        <v>59</v>
      </c>
      <c r="B30" s="75"/>
      <c r="C30" s="74" t="s">
        <v>60</v>
      </c>
      <c r="D30" s="75"/>
      <c r="E30" s="76" t="s">
        <v>12</v>
      </c>
      <c r="F30" s="76"/>
    </row>
    <row r="31" spans="1:8" x14ac:dyDescent="0.4">
      <c r="A31" s="77">
        <f>IF(M5="",(AC71+AG71+AK71+AO71),M5)</f>
        <v>48600</v>
      </c>
      <c r="B31" s="78"/>
      <c r="C31" s="79">
        <f>IF(A31=0,0,A31/MAX(H5:H15))</f>
        <v>6942.8571428571431</v>
      </c>
      <c r="D31" s="80"/>
      <c r="E31" s="81" t="str">
        <f>IF(E69=0,"軽減なし",E69)</f>
        <v>軽減なし</v>
      </c>
      <c r="F31" s="81"/>
    </row>
    <row r="32" spans="1:8" x14ac:dyDescent="0.4">
      <c r="A32" s="14" t="s">
        <v>67</v>
      </c>
      <c r="B32" s="15"/>
      <c r="C32" s="16"/>
      <c r="D32" s="16"/>
      <c r="E32" s="17"/>
      <c r="F32" s="17"/>
    </row>
    <row r="33" spans="1:15" x14ac:dyDescent="0.4">
      <c r="A33" s="3"/>
      <c r="B33" s="3"/>
      <c r="C33" s="3"/>
      <c r="D33" s="3"/>
    </row>
    <row r="34" spans="1:15" ht="19.5" x14ac:dyDescent="0.4">
      <c r="A34" s="9" t="s">
        <v>47</v>
      </c>
      <c r="C34" s="1"/>
      <c r="D34" s="1"/>
      <c r="E34" s="1"/>
      <c r="F34" s="1"/>
      <c r="G34" s="1"/>
      <c r="H34" s="1"/>
      <c r="I34" s="1"/>
      <c r="J34" s="1"/>
      <c r="K34" s="1"/>
      <c r="M34" s="18"/>
      <c r="N34" s="18"/>
      <c r="O34" s="18"/>
    </row>
    <row r="35" spans="1:15" x14ac:dyDescent="0.4">
      <c r="A35" s="82" t="s">
        <v>13</v>
      </c>
      <c r="B35" s="82"/>
      <c r="C35" s="82" t="s">
        <v>45</v>
      </c>
      <c r="D35" s="82"/>
      <c r="E35" s="83" t="s">
        <v>61</v>
      </c>
      <c r="F35" s="84"/>
      <c r="G35" s="1"/>
      <c r="H35" s="1"/>
      <c r="I35" s="1"/>
      <c r="J35" s="1"/>
      <c r="K35" s="1"/>
      <c r="M35" s="19"/>
      <c r="N35" s="19"/>
      <c r="O35" s="19"/>
    </row>
    <row r="36" spans="1:15" x14ac:dyDescent="0.4">
      <c r="A36" s="85" t="s">
        <v>20</v>
      </c>
      <c r="B36" s="85"/>
      <c r="C36" s="86" t="str">
        <f>IF(OR(A36=F42,A36=F43),G42,IF(A36=F44,G44,IF(A36=F45,G45,IF(A36=F46,G46,IF(A36=F47,G47,IF(A36=F48,G48,IF(A36=F49,G49,IF(A36=F50,G50,IF(A36=F51,G51,"")))))))))</f>
        <v>10月末から翌年3月末まで（6回払）</v>
      </c>
      <c r="D36" s="86"/>
      <c r="E36" s="87">
        <f>IF(C36=G42,A31/9,IF(C36=G44,A31/8,IF(C36=G45,A31/7,IF(C36=G46,A31/6,IF(C36=G47,A31/5,IF(C36=G48,A31/4,IF(C36=G49,A31/3,IF(C36=G50,A31/2,IF(C36=G51,A31,"")))))))))</f>
        <v>8100</v>
      </c>
      <c r="F36" s="87"/>
      <c r="G36" s="1"/>
      <c r="H36" s="1"/>
      <c r="I36" s="1"/>
      <c r="J36" s="1"/>
      <c r="K36" s="1"/>
    </row>
    <row r="37" spans="1:15" x14ac:dyDescent="0.4">
      <c r="A37" t="s">
        <v>66</v>
      </c>
      <c r="M37" s="18"/>
      <c r="N37" s="18"/>
      <c r="O37" s="18"/>
    </row>
    <row r="38" spans="1:15" x14ac:dyDescent="0.4">
      <c r="M38" s="19"/>
      <c r="N38" s="19"/>
      <c r="O38" s="19"/>
    </row>
    <row r="39" spans="1:15" x14ac:dyDescent="0.4">
      <c r="K39" s="13" t="s">
        <v>65</v>
      </c>
    </row>
    <row r="40" spans="1:15" x14ac:dyDescent="0.4">
      <c r="M40" s="18"/>
      <c r="N40" s="18"/>
      <c r="O40" s="18"/>
    </row>
    <row r="41" spans="1:15" hidden="1" x14ac:dyDescent="0.4">
      <c r="A41" t="s">
        <v>14</v>
      </c>
      <c r="H41" t="s">
        <v>31</v>
      </c>
      <c r="M41" s="19"/>
      <c r="N41" s="19"/>
      <c r="O41" s="19"/>
    </row>
    <row r="42" spans="1:15" hidden="1" x14ac:dyDescent="0.4">
      <c r="C42" t="s">
        <v>42</v>
      </c>
      <c r="D42" t="s">
        <v>15</v>
      </c>
      <c r="E42">
        <v>0</v>
      </c>
      <c r="F42" t="s">
        <v>44</v>
      </c>
      <c r="G42" t="s">
        <v>48</v>
      </c>
      <c r="I42" t="s">
        <v>36</v>
      </c>
      <c r="J42" t="s">
        <v>37</v>
      </c>
      <c r="K42" t="s">
        <v>38</v>
      </c>
      <c r="L42" t="s">
        <v>78</v>
      </c>
      <c r="M42" t="s">
        <v>79</v>
      </c>
    </row>
    <row r="43" spans="1:15" hidden="1" x14ac:dyDescent="0.4">
      <c r="C43" t="s">
        <v>43</v>
      </c>
      <c r="D43" t="s">
        <v>16</v>
      </c>
      <c r="E43">
        <v>1</v>
      </c>
      <c r="F43" t="s">
        <v>17</v>
      </c>
      <c r="H43" t="s">
        <v>32</v>
      </c>
      <c r="I43" s="18">
        <v>8.2299999999999998E-2</v>
      </c>
      <c r="J43" s="18">
        <v>2.64E-2</v>
      </c>
      <c r="K43" s="18">
        <v>2.18E-2</v>
      </c>
      <c r="L43" s="18">
        <v>2.8999999999999998E-3</v>
      </c>
      <c r="M43" s="18"/>
      <c r="N43" s="18"/>
      <c r="O43" s="18"/>
    </row>
    <row r="44" spans="1:15" hidden="1" x14ac:dyDescent="0.4">
      <c r="E44">
        <v>2</v>
      </c>
      <c r="F44" t="s">
        <v>18</v>
      </c>
      <c r="G44" t="s">
        <v>49</v>
      </c>
      <c r="H44" t="s">
        <v>33</v>
      </c>
      <c r="I44" s="19">
        <v>42200</v>
      </c>
      <c r="J44" s="19">
        <v>14000</v>
      </c>
      <c r="K44" s="19">
        <v>16300</v>
      </c>
      <c r="L44" s="19">
        <v>1773</v>
      </c>
      <c r="M44" s="19">
        <v>125</v>
      </c>
      <c r="N44" s="19"/>
      <c r="O44" s="19"/>
    </row>
    <row r="45" spans="1:15" hidden="1" x14ac:dyDescent="0.4">
      <c r="D45" t="s">
        <v>76</v>
      </c>
      <c r="E45">
        <v>3</v>
      </c>
      <c r="F45" t="s">
        <v>19</v>
      </c>
      <c r="G45" t="s">
        <v>50</v>
      </c>
      <c r="H45" t="s">
        <v>39</v>
      </c>
      <c r="I45" s="19">
        <v>660000</v>
      </c>
      <c r="J45" s="19">
        <v>260000</v>
      </c>
      <c r="K45" s="19">
        <v>170000</v>
      </c>
      <c r="L45" s="19">
        <v>30000</v>
      </c>
    </row>
    <row r="46" spans="1:15" hidden="1" x14ac:dyDescent="0.4">
      <c r="D46" t="s">
        <v>77</v>
      </c>
      <c r="E46">
        <v>4</v>
      </c>
      <c r="F46" t="s">
        <v>20</v>
      </c>
      <c r="G46" t="s">
        <v>51</v>
      </c>
    </row>
    <row r="47" spans="1:15" hidden="1" x14ac:dyDescent="0.4">
      <c r="E47">
        <v>5</v>
      </c>
      <c r="F47" t="s">
        <v>21</v>
      </c>
      <c r="G47" t="s">
        <v>52</v>
      </c>
      <c r="H47" t="s">
        <v>34</v>
      </c>
      <c r="I47" s="19">
        <v>310000</v>
      </c>
    </row>
    <row r="48" spans="1:15" hidden="1" x14ac:dyDescent="0.4">
      <c r="D48" t="s">
        <v>80</v>
      </c>
      <c r="E48">
        <v>6</v>
      </c>
      <c r="F48" t="s">
        <v>22</v>
      </c>
      <c r="G48" t="s">
        <v>53</v>
      </c>
      <c r="H48" t="s">
        <v>35</v>
      </c>
      <c r="I48" s="19">
        <v>570000</v>
      </c>
    </row>
    <row r="49" spans="1:46" hidden="1" x14ac:dyDescent="0.4">
      <c r="D49" t="s">
        <v>81</v>
      </c>
      <c r="E49">
        <v>7</v>
      </c>
      <c r="F49" t="s">
        <v>23</v>
      </c>
      <c r="G49" t="s">
        <v>54</v>
      </c>
    </row>
    <row r="50" spans="1:46" hidden="1" x14ac:dyDescent="0.4">
      <c r="E50">
        <v>8</v>
      </c>
      <c r="F50" t="s">
        <v>24</v>
      </c>
      <c r="G50" t="s">
        <v>55</v>
      </c>
    </row>
    <row r="51" spans="1:46" hidden="1" x14ac:dyDescent="0.4">
      <c r="E51">
        <v>9</v>
      </c>
      <c r="F51" t="s">
        <v>25</v>
      </c>
      <c r="G51" t="s">
        <v>56</v>
      </c>
    </row>
    <row r="52" spans="1:46" hidden="1" x14ac:dyDescent="0.4">
      <c r="E52">
        <v>10</v>
      </c>
    </row>
    <row r="53" spans="1:46" hidden="1" x14ac:dyDescent="0.4">
      <c r="E53">
        <v>11</v>
      </c>
    </row>
    <row r="54" spans="1:46" hidden="1" x14ac:dyDescent="0.4">
      <c r="E54">
        <v>12</v>
      </c>
    </row>
    <row r="55" spans="1:46" hidden="1" x14ac:dyDescent="0.4">
      <c r="A55" t="s">
        <v>26</v>
      </c>
      <c r="Z55"/>
      <c r="AB55" s="56" t="s">
        <v>95</v>
      </c>
    </row>
    <row r="56" spans="1:46" hidden="1" x14ac:dyDescent="0.4">
      <c r="A56" s="43"/>
      <c r="B56" s="31"/>
      <c r="C56" s="31" t="s">
        <v>12</v>
      </c>
      <c r="D56" s="32"/>
      <c r="F56" s="43" t="s">
        <v>36</v>
      </c>
      <c r="G56" s="31"/>
      <c r="H56" s="31"/>
      <c r="I56" s="31"/>
      <c r="J56" s="32"/>
      <c r="K56" s="43" t="s">
        <v>37</v>
      </c>
      <c r="L56" s="31"/>
      <c r="M56" s="31"/>
      <c r="N56" s="31"/>
      <c r="O56" s="32"/>
      <c r="P56" s="43" t="s">
        <v>38</v>
      </c>
      <c r="Q56" s="31"/>
      <c r="R56" s="31"/>
      <c r="S56" s="31"/>
      <c r="T56" s="31"/>
      <c r="U56" s="32"/>
      <c r="V56" s="30" t="s">
        <v>78</v>
      </c>
      <c r="W56" s="31"/>
      <c r="X56" s="31"/>
      <c r="Y56" s="64"/>
      <c r="Z56" s="31"/>
      <c r="AA56" s="31"/>
      <c r="AB56" s="58" t="s">
        <v>89</v>
      </c>
      <c r="AC56" s="59"/>
      <c r="AD56" s="59"/>
      <c r="AE56" s="50"/>
      <c r="AF56" s="58" t="s">
        <v>90</v>
      </c>
      <c r="AG56" s="59"/>
      <c r="AH56" s="59"/>
      <c r="AI56" s="50"/>
      <c r="AJ56" s="58" t="s">
        <v>91</v>
      </c>
      <c r="AK56" s="59"/>
      <c r="AL56" s="59"/>
      <c r="AM56" s="50"/>
      <c r="AN56" s="58" t="s">
        <v>92</v>
      </c>
      <c r="AO56" s="59"/>
      <c r="AP56" s="59"/>
      <c r="AQ56" s="50"/>
      <c r="AR56" s="58" t="s">
        <v>93</v>
      </c>
      <c r="AS56" s="59" t="s">
        <v>99</v>
      </c>
      <c r="AT56" s="50" t="s">
        <v>100</v>
      </c>
    </row>
    <row r="57" spans="1:46" hidden="1" x14ac:dyDescent="0.4">
      <c r="A57" s="39"/>
      <c r="B57" s="3" t="s">
        <v>27</v>
      </c>
      <c r="C57" s="3" t="s">
        <v>28</v>
      </c>
      <c r="D57" s="40" t="s">
        <v>75</v>
      </c>
      <c r="E57" t="s">
        <v>12</v>
      </c>
      <c r="F57" s="39" t="s">
        <v>29</v>
      </c>
      <c r="G57" s="3" t="s">
        <v>30</v>
      </c>
      <c r="H57" s="3" t="s">
        <v>70</v>
      </c>
      <c r="I57" s="3" t="s">
        <v>71</v>
      </c>
      <c r="J57" s="40" t="s">
        <v>72</v>
      </c>
      <c r="K57" s="39" t="s">
        <v>29</v>
      </c>
      <c r="L57" s="3" t="s">
        <v>30</v>
      </c>
      <c r="M57" s="3" t="s">
        <v>70</v>
      </c>
      <c r="N57" s="3" t="s">
        <v>71</v>
      </c>
      <c r="O57" s="40" t="s">
        <v>72</v>
      </c>
      <c r="P57" s="39" t="s">
        <v>29</v>
      </c>
      <c r="Q57" s="3" t="s">
        <v>30</v>
      </c>
      <c r="R57" s="3" t="s">
        <v>70</v>
      </c>
      <c r="S57" s="2" t="s">
        <v>104</v>
      </c>
      <c r="T57" s="3" t="s">
        <v>71</v>
      </c>
      <c r="U57" s="40" t="s">
        <v>72</v>
      </c>
      <c r="V57" s="33" t="s">
        <v>29</v>
      </c>
      <c r="W57" s="34" t="s">
        <v>30</v>
      </c>
      <c r="X57" s="35" t="s">
        <v>82</v>
      </c>
      <c r="Y57" s="65" t="s">
        <v>70</v>
      </c>
      <c r="Z57" s="34" t="s">
        <v>71</v>
      </c>
      <c r="AA57" s="34" t="s">
        <v>72</v>
      </c>
      <c r="AB57" s="51" t="s">
        <v>88</v>
      </c>
      <c r="AC57" s="37" t="s">
        <v>33</v>
      </c>
      <c r="AD57" s="57" t="s">
        <v>96</v>
      </c>
      <c r="AE57" s="38" t="s">
        <v>97</v>
      </c>
      <c r="AF57" s="51" t="s">
        <v>88</v>
      </c>
      <c r="AG57" s="37" t="s">
        <v>33</v>
      </c>
      <c r="AH57" s="57" t="s">
        <v>96</v>
      </c>
      <c r="AI57" s="38" t="s">
        <v>97</v>
      </c>
      <c r="AJ57" s="51" t="s">
        <v>88</v>
      </c>
      <c r="AK57" s="37" t="s">
        <v>33</v>
      </c>
      <c r="AL57" s="57" t="s">
        <v>96</v>
      </c>
      <c r="AM57" s="38" t="s">
        <v>97</v>
      </c>
      <c r="AN57" s="51" t="s">
        <v>88</v>
      </c>
      <c r="AO57" s="37" t="s">
        <v>33</v>
      </c>
      <c r="AP57" s="57" t="s">
        <v>96</v>
      </c>
      <c r="AQ57" s="38" t="s">
        <v>97</v>
      </c>
      <c r="AR57" s="51"/>
      <c r="AS57" s="37"/>
      <c r="AT57" s="38"/>
    </row>
    <row r="58" spans="1:46" hidden="1" x14ac:dyDescent="0.4">
      <c r="A58" s="39" t="s">
        <v>4</v>
      </c>
      <c r="B58" s="16">
        <f>IF(AND(D5="有",E5="65歳以上"),150000,0)</f>
        <v>0</v>
      </c>
      <c r="C58" s="16">
        <f>COUNTA(B5:B14)</f>
        <v>1</v>
      </c>
      <c r="D58" s="45">
        <f>IF(OR(C5="有",D5="有"),1,0)</f>
        <v>1</v>
      </c>
      <c r="E58" s="4">
        <f>IF(C58=0,0,430000+100000*D70)</f>
        <v>530000</v>
      </c>
      <c r="F58" s="44">
        <f>ROUNDDOWN(K5*I$43,0)</f>
        <v>5761</v>
      </c>
      <c r="G58" s="16">
        <f t="shared" ref="G58:G67" si="3">IF(B5="",0,IF(F5="6歳未満",(I$44*(1-E$70))/2,I$44*(1-E$70)))</f>
        <v>42200</v>
      </c>
      <c r="H58" s="16">
        <f>SUM(F58:G58)</f>
        <v>47961</v>
      </c>
      <c r="I58" s="16">
        <f>H58/12</f>
        <v>3996.75</v>
      </c>
      <c r="J58" s="45">
        <f t="shared" ref="J58:J67" si="4">I58*H5</f>
        <v>27977.25</v>
      </c>
      <c r="K58" s="44">
        <f>ROUNDDOWN(K5*J$43,0)</f>
        <v>1848</v>
      </c>
      <c r="L58" s="16">
        <f t="shared" ref="L58:L67" si="5">IF(B5="",0,IF(F5="6歳未満",(J$44*(1-E$70))/2,J$44*(1-E$70)))</f>
        <v>14000</v>
      </c>
      <c r="M58" s="16">
        <f>SUM(K58:L58)</f>
        <v>15848</v>
      </c>
      <c r="N58" s="16">
        <f>M58/12</f>
        <v>1320.6666666666667</v>
      </c>
      <c r="O58" s="45">
        <f>N58*H5</f>
        <v>9244.6666666666679</v>
      </c>
      <c r="P58" s="44">
        <f>ROUNDDOWN(K5*K$43,0)</f>
        <v>1526</v>
      </c>
      <c r="Q58" s="16">
        <f t="shared" ref="Q58:Q67" si="6">IF(B5="",0,K$44*(1-E$70))</f>
        <v>16300</v>
      </c>
      <c r="R58" s="16">
        <f>SUM(P58:Q58)</f>
        <v>17826</v>
      </c>
      <c r="S58" s="3">
        <f>IF(I5&gt;0,R58,0)</f>
        <v>17826</v>
      </c>
      <c r="T58" s="16">
        <f>R58/12</f>
        <v>1485.5</v>
      </c>
      <c r="U58" s="45">
        <f>T58*I5</f>
        <v>10398.5</v>
      </c>
      <c r="V58" s="36">
        <f t="shared" ref="V58:V67" si="7">ROUNDDOWN(K5*L$43,0)</f>
        <v>203</v>
      </c>
      <c r="W58" s="37">
        <f t="shared" ref="W58:W67" si="8">IF(B5="",0,L$44*(1-E$70))</f>
        <v>1773</v>
      </c>
      <c r="X58" s="37">
        <f t="shared" ref="X58:X67" si="9">IF(B5="",0,M$44*(1-E$70))</f>
        <v>125</v>
      </c>
      <c r="Y58" s="66">
        <f>IF(G5="18歳以上",V58+W58+X58,V58)</f>
        <v>2101</v>
      </c>
      <c r="Z58" s="37">
        <f>Y58/12</f>
        <v>175.08333333333334</v>
      </c>
      <c r="AA58" s="37">
        <f>Z58*H5</f>
        <v>1225.5833333333335</v>
      </c>
      <c r="AB58" s="51">
        <f t="shared" ref="AB58:AB67" si="10">ROUNDDOWN(F58*H5/12,0)</f>
        <v>3360</v>
      </c>
      <c r="AC58" s="37">
        <f t="shared" ref="AC58:AC67" si="11">ROUNDDOWN(G58*H5/12,0)</f>
        <v>24616</v>
      </c>
      <c r="AD58" s="37">
        <f t="shared" ref="AD58:AD67" si="12">IFERROR(ROUNDDOWN($AC$70*AB58/SUM($AB$58:$AB$67),0),0)</f>
        <v>0</v>
      </c>
      <c r="AE58" s="38">
        <f>ROUNDDOWN(AB58+AC58-AD58,-2)</f>
        <v>27900</v>
      </c>
      <c r="AF58" s="51">
        <f t="shared" ref="AF58:AF67" si="13">ROUNDDOWN(K58*H5/12,0)</f>
        <v>1078</v>
      </c>
      <c r="AG58" s="37">
        <f t="shared" ref="AG58:AG67" si="14">ROUNDDOWN(L58*H5/12,0)</f>
        <v>8166</v>
      </c>
      <c r="AH58" s="37">
        <f t="shared" ref="AH58:AH67" si="15">IFERROR(ROUNDDOWN($AG$70*AF58/SUM($AF$58:$AF$67),0),0)</f>
        <v>0</v>
      </c>
      <c r="AI58" s="38">
        <f>ROUNDDOWN(AF58+AG58-AH58,-2)</f>
        <v>9200</v>
      </c>
      <c r="AJ58" s="51">
        <f t="shared" ref="AJ58:AJ67" si="16">ROUNDDOWN(P58*I5/12,0)</f>
        <v>890</v>
      </c>
      <c r="AK58" s="37">
        <f t="shared" ref="AK58:AK67" si="17">ROUNDDOWN(Q58*I5/12,0)</f>
        <v>9508</v>
      </c>
      <c r="AL58" s="37">
        <f t="shared" ref="AL58:AL66" si="18">IFERROR(ROUNDDOWN($AK$70*AJ58/SUM($AJ$58:$AJ$67),0),0)</f>
        <v>0</v>
      </c>
      <c r="AM58" s="38">
        <f>ROUNDDOWN(AJ58+AK58-AL58,-2)</f>
        <v>10300</v>
      </c>
      <c r="AN58" s="51">
        <f>ROUNDDOWN(V58*H5/12,0)</f>
        <v>118</v>
      </c>
      <c r="AO58" s="37">
        <f>ROUNDDOWN(IF(G5="18歳以上",W58*H5/12,0),0)+ROUNDDOWN(IF(G5="18歳以上",X58*H5/12,0),0)</f>
        <v>1106</v>
      </c>
      <c r="AP58" s="37">
        <f>IFERROR(ROUNDDOWN($AO$70*AN58/SUM($AN$58:$AN$67),0),0)</f>
        <v>0</v>
      </c>
      <c r="AQ58" s="38">
        <f>ROUNDDOWN(AN58+AO58-AP58,-2)</f>
        <v>1200</v>
      </c>
      <c r="AR58" s="51">
        <f>AE58+AI58+AM58+AQ58</f>
        <v>48600</v>
      </c>
      <c r="AS58" s="37">
        <f>A31-AR68</f>
        <v>0</v>
      </c>
      <c r="AT58" s="38">
        <f>AR58+AS58</f>
        <v>48600</v>
      </c>
    </row>
    <row r="59" spans="1:46" hidden="1" x14ac:dyDescent="0.4">
      <c r="A59" s="39" t="s">
        <v>5</v>
      </c>
      <c r="B59" s="16">
        <f>IF(AND(D6="有",E6="65歳以上"),150000,0)</f>
        <v>0</v>
      </c>
      <c r="C59" s="3"/>
      <c r="D59" s="45">
        <f>IF(OR(C6="有",D6="有"),1,0)</f>
        <v>0</v>
      </c>
      <c r="E59" s="4">
        <f>IF(C58=0,0,430000+I47*C58+100000*D70)</f>
        <v>840000</v>
      </c>
      <c r="F59" s="44">
        <f>ROUNDDOWN(K6*I$43,0)</f>
        <v>0</v>
      </c>
      <c r="G59" s="16">
        <f t="shared" si="3"/>
        <v>0</v>
      </c>
      <c r="H59" s="16">
        <f>SUM(F59:G59)</f>
        <v>0</v>
      </c>
      <c r="I59" s="16">
        <f>H59/12</f>
        <v>0</v>
      </c>
      <c r="J59" s="45">
        <f t="shared" si="4"/>
        <v>0</v>
      </c>
      <c r="K59" s="44">
        <f>ROUNDDOWN(K6*J$43,0)</f>
        <v>0</v>
      </c>
      <c r="L59" s="16">
        <f t="shared" si="5"/>
        <v>0</v>
      </c>
      <c r="M59" s="16">
        <f>SUM(K59:L59)</f>
        <v>0</v>
      </c>
      <c r="N59" s="16">
        <f>M59/12</f>
        <v>0</v>
      </c>
      <c r="O59" s="45">
        <f>N59*H6</f>
        <v>0</v>
      </c>
      <c r="P59" s="44">
        <f>ROUNDDOWN(K6*K$43,0)</f>
        <v>0</v>
      </c>
      <c r="Q59" s="16">
        <f t="shared" si="6"/>
        <v>0</v>
      </c>
      <c r="R59" s="16">
        <f t="shared" ref="R59:R67" si="19">SUM(P59:Q59)</f>
        <v>0</v>
      </c>
      <c r="S59" s="3">
        <f t="shared" ref="S59:S67" si="20">IF(I6&gt;0,R59,0)</f>
        <v>0</v>
      </c>
      <c r="T59" s="16">
        <f t="shared" ref="T59:T67" si="21">R59/12</f>
        <v>0</v>
      </c>
      <c r="U59" s="45">
        <f t="shared" ref="U59:U67" si="22">T59*I6</f>
        <v>0</v>
      </c>
      <c r="V59" s="36">
        <f t="shared" si="7"/>
        <v>0</v>
      </c>
      <c r="W59" s="37">
        <f t="shared" si="8"/>
        <v>0</v>
      </c>
      <c r="X59" s="37">
        <f t="shared" si="9"/>
        <v>0</v>
      </c>
      <c r="Y59" s="66">
        <f t="shared" ref="Y59:Y67" si="23">IF(G6="18歳以上",V59+W59+X59,V59)</f>
        <v>0</v>
      </c>
      <c r="Z59" s="37">
        <f t="shared" ref="Z59:Z67" si="24">Y59/12</f>
        <v>0</v>
      </c>
      <c r="AA59" s="37">
        <f t="shared" ref="AA59:AA67" si="25">Z59*H6</f>
        <v>0</v>
      </c>
      <c r="AB59" s="51">
        <f t="shared" si="10"/>
        <v>0</v>
      </c>
      <c r="AC59" s="37">
        <f t="shared" si="11"/>
        <v>0</v>
      </c>
      <c r="AD59" s="37">
        <f t="shared" si="12"/>
        <v>0</v>
      </c>
      <c r="AE59" s="38">
        <f t="shared" ref="AE59:AE67" si="26">ROUNDDOWN(AB59+AC59-AD59,-2)</f>
        <v>0</v>
      </c>
      <c r="AF59" s="51">
        <f t="shared" si="13"/>
        <v>0</v>
      </c>
      <c r="AG59" s="37">
        <f t="shared" si="14"/>
        <v>0</v>
      </c>
      <c r="AH59" s="37">
        <f t="shared" si="15"/>
        <v>0</v>
      </c>
      <c r="AI59" s="38">
        <f t="shared" ref="AI59:AI67" si="27">ROUNDDOWN(AF59+AG59-AH59,-2)</f>
        <v>0</v>
      </c>
      <c r="AJ59" s="51">
        <f t="shared" si="16"/>
        <v>0</v>
      </c>
      <c r="AK59" s="37">
        <f t="shared" si="17"/>
        <v>0</v>
      </c>
      <c r="AL59" s="37">
        <f t="shared" si="18"/>
        <v>0</v>
      </c>
      <c r="AM59" s="38">
        <f t="shared" ref="AM59:AM66" si="28">ROUNDDOWN(AJ59+AK59-AL59,-2)</f>
        <v>0</v>
      </c>
      <c r="AN59" s="51">
        <f t="shared" ref="AN59:AN67" si="29">ROUNDDOWN(V59*H6/12,0)</f>
        <v>0</v>
      </c>
      <c r="AO59" s="37">
        <f t="shared" ref="AO59:AO67" si="30">ROUNDDOWN(IF(G6="18歳以上",W59*H6/12,0),0)+ROUNDDOWN(IF(G6="18歳以上",X59*H6/12,0),0)</f>
        <v>0</v>
      </c>
      <c r="AP59" s="37">
        <f t="shared" ref="AP59:AP67" si="31">IFERROR(ROUNDDOWN($AO$70*AN59/SUM($AN$58:$AN$67),0),0)</f>
        <v>0</v>
      </c>
      <c r="AQ59" s="38">
        <f t="shared" ref="AQ59:AQ67" si="32">ROUNDDOWN(AN59+AO59-AP59,-2)</f>
        <v>0</v>
      </c>
      <c r="AR59" s="51">
        <f>AE59+AI59+AM59+AQ59</f>
        <v>0</v>
      </c>
      <c r="AS59" s="37"/>
      <c r="AT59" s="38">
        <f>AR59</f>
        <v>0</v>
      </c>
    </row>
    <row r="60" spans="1:46" hidden="1" x14ac:dyDescent="0.4">
      <c r="A60" s="39" t="s">
        <v>6</v>
      </c>
      <c r="B60" s="16">
        <f>IF(AND(D7="有",E7="65歳以上"),150000,0)</f>
        <v>0</v>
      </c>
      <c r="C60" s="3"/>
      <c r="D60" s="45">
        <f>IF(OR(C7="有",D7="有"),1,0)</f>
        <v>0</v>
      </c>
      <c r="E60" s="4">
        <f>IF(C58=0,0,430000+I48*C58+100000*D70)</f>
        <v>1100000</v>
      </c>
      <c r="F60" s="44">
        <f>ROUNDDOWN(K7*I$43,0)</f>
        <v>0</v>
      </c>
      <c r="G60" s="16">
        <f t="shared" si="3"/>
        <v>0</v>
      </c>
      <c r="H60" s="16">
        <f>SUM(F60:G60)</f>
        <v>0</v>
      </c>
      <c r="I60" s="16">
        <f>H60/12</f>
        <v>0</v>
      </c>
      <c r="J60" s="45">
        <f t="shared" si="4"/>
        <v>0</v>
      </c>
      <c r="K60" s="44">
        <f>ROUNDDOWN(K7*J$43,0)</f>
        <v>0</v>
      </c>
      <c r="L60" s="16">
        <f t="shared" si="5"/>
        <v>0</v>
      </c>
      <c r="M60" s="16">
        <f>SUM(K60:L60)</f>
        <v>0</v>
      </c>
      <c r="N60" s="16">
        <f>M60/12</f>
        <v>0</v>
      </c>
      <c r="O60" s="45">
        <f>N60*H7</f>
        <v>0</v>
      </c>
      <c r="P60" s="44">
        <f>ROUNDDOWN(K7*K$43,0)</f>
        <v>0</v>
      </c>
      <c r="Q60" s="16">
        <f t="shared" si="6"/>
        <v>0</v>
      </c>
      <c r="R60" s="16">
        <f t="shared" si="19"/>
        <v>0</v>
      </c>
      <c r="S60" s="3">
        <f t="shared" si="20"/>
        <v>0</v>
      </c>
      <c r="T60" s="16">
        <f t="shared" si="21"/>
        <v>0</v>
      </c>
      <c r="U60" s="45">
        <f t="shared" si="22"/>
        <v>0</v>
      </c>
      <c r="V60" s="36">
        <f t="shared" si="7"/>
        <v>0</v>
      </c>
      <c r="W60" s="37">
        <f t="shared" si="8"/>
        <v>0</v>
      </c>
      <c r="X60" s="37">
        <f t="shared" si="9"/>
        <v>0</v>
      </c>
      <c r="Y60" s="66">
        <f t="shared" si="23"/>
        <v>0</v>
      </c>
      <c r="Z60" s="37">
        <f t="shared" si="24"/>
        <v>0</v>
      </c>
      <c r="AA60" s="37">
        <f t="shared" si="25"/>
        <v>0</v>
      </c>
      <c r="AB60" s="51">
        <f t="shared" si="10"/>
        <v>0</v>
      </c>
      <c r="AC60" s="37">
        <f t="shared" si="11"/>
        <v>0</v>
      </c>
      <c r="AD60" s="37">
        <f t="shared" si="12"/>
        <v>0</v>
      </c>
      <c r="AE60" s="38">
        <f t="shared" si="26"/>
        <v>0</v>
      </c>
      <c r="AF60" s="51">
        <f t="shared" si="13"/>
        <v>0</v>
      </c>
      <c r="AG60" s="37">
        <f t="shared" si="14"/>
        <v>0</v>
      </c>
      <c r="AH60" s="37">
        <f t="shared" si="15"/>
        <v>0</v>
      </c>
      <c r="AI60" s="38">
        <f t="shared" si="27"/>
        <v>0</v>
      </c>
      <c r="AJ60" s="51">
        <f t="shared" si="16"/>
        <v>0</v>
      </c>
      <c r="AK60" s="37">
        <f t="shared" si="17"/>
        <v>0</v>
      </c>
      <c r="AL60" s="37">
        <f t="shared" si="18"/>
        <v>0</v>
      </c>
      <c r="AM60" s="38">
        <f t="shared" si="28"/>
        <v>0</v>
      </c>
      <c r="AN60" s="51">
        <f t="shared" si="29"/>
        <v>0</v>
      </c>
      <c r="AO60" s="37">
        <f t="shared" si="30"/>
        <v>0</v>
      </c>
      <c r="AP60" s="37">
        <f t="shared" si="31"/>
        <v>0</v>
      </c>
      <c r="AQ60" s="38">
        <f t="shared" si="32"/>
        <v>0</v>
      </c>
      <c r="AR60" s="51">
        <f t="shared" ref="AR60:AR67" si="33">AE60+AI60+AM60+AQ60</f>
        <v>0</v>
      </c>
      <c r="AS60" s="37"/>
      <c r="AT60" s="38">
        <f t="shared" ref="AT60:AT67" si="34">AR60</f>
        <v>0</v>
      </c>
    </row>
    <row r="61" spans="1:46" hidden="1" x14ac:dyDescent="0.4">
      <c r="A61" s="39" t="s">
        <v>7</v>
      </c>
      <c r="B61" s="16">
        <f>IF(AND(D8="有",E8="65歳以上"),150000,0)</f>
        <v>0</v>
      </c>
      <c r="C61" s="3"/>
      <c r="D61" s="45">
        <f>IF(OR(C8="有",D8="有"),1,0)</f>
        <v>0</v>
      </c>
      <c r="F61" s="44">
        <f>ROUNDDOWN(K8*I$43,0)</f>
        <v>0</v>
      </c>
      <c r="G61" s="16">
        <f t="shared" si="3"/>
        <v>0</v>
      </c>
      <c r="H61" s="16">
        <f>SUM(F61:G61)</f>
        <v>0</v>
      </c>
      <c r="I61" s="16">
        <f>H61/12</f>
        <v>0</v>
      </c>
      <c r="J61" s="45">
        <f t="shared" si="4"/>
        <v>0</v>
      </c>
      <c r="K61" s="44">
        <f>ROUNDDOWN(K8*J$43,0)</f>
        <v>0</v>
      </c>
      <c r="L61" s="16">
        <f t="shared" si="5"/>
        <v>0</v>
      </c>
      <c r="M61" s="16">
        <f>SUM(K61:L61)</f>
        <v>0</v>
      </c>
      <c r="N61" s="16">
        <f>M61/12</f>
        <v>0</v>
      </c>
      <c r="O61" s="45">
        <f>N61*H8</f>
        <v>0</v>
      </c>
      <c r="P61" s="44">
        <f>ROUNDDOWN(K8*K$43,0)</f>
        <v>0</v>
      </c>
      <c r="Q61" s="16">
        <f t="shared" si="6"/>
        <v>0</v>
      </c>
      <c r="R61" s="16">
        <f t="shared" si="19"/>
        <v>0</v>
      </c>
      <c r="S61" s="3">
        <f t="shared" si="20"/>
        <v>0</v>
      </c>
      <c r="T61" s="16">
        <f t="shared" si="21"/>
        <v>0</v>
      </c>
      <c r="U61" s="45">
        <f t="shared" si="22"/>
        <v>0</v>
      </c>
      <c r="V61" s="36">
        <f t="shared" si="7"/>
        <v>0</v>
      </c>
      <c r="W61" s="37">
        <f t="shared" si="8"/>
        <v>0</v>
      </c>
      <c r="X61" s="37">
        <f t="shared" si="9"/>
        <v>0</v>
      </c>
      <c r="Y61" s="66">
        <f t="shared" si="23"/>
        <v>0</v>
      </c>
      <c r="Z61" s="37">
        <f t="shared" si="24"/>
        <v>0</v>
      </c>
      <c r="AA61" s="37">
        <f t="shared" si="25"/>
        <v>0</v>
      </c>
      <c r="AB61" s="51">
        <f t="shared" si="10"/>
        <v>0</v>
      </c>
      <c r="AC61" s="37">
        <f t="shared" si="11"/>
        <v>0</v>
      </c>
      <c r="AD61" s="37">
        <f t="shared" si="12"/>
        <v>0</v>
      </c>
      <c r="AE61" s="38">
        <f t="shared" si="26"/>
        <v>0</v>
      </c>
      <c r="AF61" s="51">
        <f t="shared" si="13"/>
        <v>0</v>
      </c>
      <c r="AG61" s="37">
        <f t="shared" si="14"/>
        <v>0</v>
      </c>
      <c r="AH61" s="37">
        <f t="shared" si="15"/>
        <v>0</v>
      </c>
      <c r="AI61" s="38">
        <f t="shared" si="27"/>
        <v>0</v>
      </c>
      <c r="AJ61" s="51">
        <f t="shared" si="16"/>
        <v>0</v>
      </c>
      <c r="AK61" s="37">
        <f t="shared" si="17"/>
        <v>0</v>
      </c>
      <c r="AL61" s="37">
        <f t="shared" si="18"/>
        <v>0</v>
      </c>
      <c r="AM61" s="38">
        <f t="shared" si="28"/>
        <v>0</v>
      </c>
      <c r="AN61" s="51">
        <f t="shared" si="29"/>
        <v>0</v>
      </c>
      <c r="AO61" s="37">
        <f t="shared" si="30"/>
        <v>0</v>
      </c>
      <c r="AP61" s="37">
        <f t="shared" si="31"/>
        <v>0</v>
      </c>
      <c r="AQ61" s="38">
        <f t="shared" si="32"/>
        <v>0</v>
      </c>
      <c r="AR61" s="51">
        <f t="shared" si="33"/>
        <v>0</v>
      </c>
      <c r="AS61" s="37"/>
      <c r="AT61" s="38">
        <f t="shared" si="34"/>
        <v>0</v>
      </c>
    </row>
    <row r="62" spans="1:46" hidden="1" x14ac:dyDescent="0.4">
      <c r="A62" s="39" t="s">
        <v>8</v>
      </c>
      <c r="B62" s="16">
        <f t="shared" ref="B62:B66" si="35">IF(AND(D9="有",E9="65歳以上"),150000,0)</f>
        <v>0</v>
      </c>
      <c r="C62" s="3"/>
      <c r="D62" s="45">
        <f t="shared" ref="D62:D67" si="36">IF(OR(C9="有",D9="有"),1,0)</f>
        <v>0</v>
      </c>
      <c r="E62" s="5">
        <f>SUM(J5:J15)</f>
        <v>1550000</v>
      </c>
      <c r="F62" s="44">
        <f>ROUNDDOWN(K9*I$43,0)</f>
        <v>0</v>
      </c>
      <c r="G62" s="16">
        <f t="shared" si="3"/>
        <v>0</v>
      </c>
      <c r="H62" s="16">
        <f>SUM(F62:G62)</f>
        <v>0</v>
      </c>
      <c r="I62" s="16">
        <f>H62/12</f>
        <v>0</v>
      </c>
      <c r="J62" s="45">
        <f t="shared" si="4"/>
        <v>0</v>
      </c>
      <c r="K62" s="44">
        <f>ROUNDDOWN(K9*J$43,0)</f>
        <v>0</v>
      </c>
      <c r="L62" s="16">
        <f t="shared" si="5"/>
        <v>0</v>
      </c>
      <c r="M62" s="16">
        <f>SUM(K62:L62)</f>
        <v>0</v>
      </c>
      <c r="N62" s="16">
        <f>M62/12</f>
        <v>0</v>
      </c>
      <c r="O62" s="45">
        <f>N62*H9</f>
        <v>0</v>
      </c>
      <c r="P62" s="44">
        <f>ROUNDDOWN(K9*K$43,0)</f>
        <v>0</v>
      </c>
      <c r="Q62" s="16">
        <f t="shared" si="6"/>
        <v>0</v>
      </c>
      <c r="R62" s="16">
        <f t="shared" si="19"/>
        <v>0</v>
      </c>
      <c r="S62" s="3">
        <f t="shared" si="20"/>
        <v>0</v>
      </c>
      <c r="T62" s="16">
        <f t="shared" si="21"/>
        <v>0</v>
      </c>
      <c r="U62" s="45">
        <f t="shared" si="22"/>
        <v>0</v>
      </c>
      <c r="V62" s="36">
        <f t="shared" si="7"/>
        <v>0</v>
      </c>
      <c r="W62" s="37">
        <f t="shared" si="8"/>
        <v>0</v>
      </c>
      <c r="X62" s="37">
        <f t="shared" si="9"/>
        <v>0</v>
      </c>
      <c r="Y62" s="66">
        <f t="shared" si="23"/>
        <v>0</v>
      </c>
      <c r="Z62" s="37">
        <f t="shared" si="24"/>
        <v>0</v>
      </c>
      <c r="AA62" s="37">
        <f t="shared" si="25"/>
        <v>0</v>
      </c>
      <c r="AB62" s="51">
        <f t="shared" si="10"/>
        <v>0</v>
      </c>
      <c r="AC62" s="37">
        <f t="shared" si="11"/>
        <v>0</v>
      </c>
      <c r="AD62" s="37">
        <f t="shared" si="12"/>
        <v>0</v>
      </c>
      <c r="AE62" s="38">
        <f t="shared" si="26"/>
        <v>0</v>
      </c>
      <c r="AF62" s="51">
        <f t="shared" si="13"/>
        <v>0</v>
      </c>
      <c r="AG62" s="37">
        <f t="shared" si="14"/>
        <v>0</v>
      </c>
      <c r="AH62" s="37">
        <f t="shared" si="15"/>
        <v>0</v>
      </c>
      <c r="AI62" s="38">
        <f t="shared" si="27"/>
        <v>0</v>
      </c>
      <c r="AJ62" s="51">
        <f t="shared" si="16"/>
        <v>0</v>
      </c>
      <c r="AK62" s="37">
        <f t="shared" si="17"/>
        <v>0</v>
      </c>
      <c r="AL62" s="37">
        <f t="shared" si="18"/>
        <v>0</v>
      </c>
      <c r="AM62" s="38">
        <f t="shared" si="28"/>
        <v>0</v>
      </c>
      <c r="AN62" s="51">
        <f t="shared" si="29"/>
        <v>0</v>
      </c>
      <c r="AO62" s="37">
        <f t="shared" si="30"/>
        <v>0</v>
      </c>
      <c r="AP62" s="37">
        <f t="shared" si="31"/>
        <v>0</v>
      </c>
      <c r="AQ62" s="38">
        <f t="shared" si="32"/>
        <v>0</v>
      </c>
      <c r="AR62" s="51">
        <f t="shared" si="33"/>
        <v>0</v>
      </c>
      <c r="AS62" s="37"/>
      <c r="AT62" s="38">
        <f t="shared" si="34"/>
        <v>0</v>
      </c>
    </row>
    <row r="63" spans="1:46" hidden="1" x14ac:dyDescent="0.4">
      <c r="A63" s="39" t="s">
        <v>83</v>
      </c>
      <c r="B63" s="16">
        <f t="shared" si="35"/>
        <v>0</v>
      </c>
      <c r="C63" s="3"/>
      <c r="D63" s="45">
        <f t="shared" si="36"/>
        <v>0</v>
      </c>
      <c r="F63" s="44">
        <f t="shared" ref="F63:F67" si="37">ROUNDDOWN(K10*I$43,0)</f>
        <v>0</v>
      </c>
      <c r="G63" s="16">
        <f t="shared" si="3"/>
        <v>0</v>
      </c>
      <c r="H63" s="16">
        <f t="shared" ref="H63:H66" si="38">SUM(F63:G63)</f>
        <v>0</v>
      </c>
      <c r="I63" s="16">
        <f t="shared" ref="I63:I67" si="39">H63/12</f>
        <v>0</v>
      </c>
      <c r="J63" s="45">
        <f t="shared" si="4"/>
        <v>0</v>
      </c>
      <c r="K63" s="44">
        <f t="shared" ref="K63:K67" si="40">ROUNDDOWN(K10*J$43,0)</f>
        <v>0</v>
      </c>
      <c r="L63" s="16">
        <f t="shared" si="5"/>
        <v>0</v>
      </c>
      <c r="M63" s="16">
        <f t="shared" ref="M63:M67" si="41">SUM(K63:L63)</f>
        <v>0</v>
      </c>
      <c r="N63" s="16">
        <f t="shared" ref="N63:N67" si="42">M63/12</f>
        <v>0</v>
      </c>
      <c r="O63" s="45">
        <f t="shared" ref="O63:O67" si="43">N63*H10</f>
        <v>0</v>
      </c>
      <c r="P63" s="44">
        <f t="shared" ref="P63:P67" si="44">ROUNDDOWN(K10*K$43,0)</f>
        <v>0</v>
      </c>
      <c r="Q63" s="16">
        <f t="shared" si="6"/>
        <v>0</v>
      </c>
      <c r="R63" s="16">
        <f t="shared" si="19"/>
        <v>0</v>
      </c>
      <c r="S63" s="3">
        <f t="shared" si="20"/>
        <v>0</v>
      </c>
      <c r="T63" s="16">
        <f t="shared" si="21"/>
        <v>0</v>
      </c>
      <c r="U63" s="45">
        <f t="shared" si="22"/>
        <v>0</v>
      </c>
      <c r="V63" s="36">
        <f t="shared" si="7"/>
        <v>0</v>
      </c>
      <c r="W63" s="37">
        <f t="shared" si="8"/>
        <v>0</v>
      </c>
      <c r="X63" s="37">
        <f t="shared" si="9"/>
        <v>0</v>
      </c>
      <c r="Y63" s="66">
        <f t="shared" si="23"/>
        <v>0</v>
      </c>
      <c r="Z63" s="37">
        <f t="shared" si="24"/>
        <v>0</v>
      </c>
      <c r="AA63" s="37">
        <f t="shared" si="25"/>
        <v>0</v>
      </c>
      <c r="AB63" s="51">
        <f t="shared" si="10"/>
        <v>0</v>
      </c>
      <c r="AC63" s="37">
        <f t="shared" si="11"/>
        <v>0</v>
      </c>
      <c r="AD63" s="37">
        <f t="shared" si="12"/>
        <v>0</v>
      </c>
      <c r="AE63" s="38">
        <f t="shared" si="26"/>
        <v>0</v>
      </c>
      <c r="AF63" s="51">
        <f t="shared" si="13"/>
        <v>0</v>
      </c>
      <c r="AG63" s="37">
        <f t="shared" si="14"/>
        <v>0</v>
      </c>
      <c r="AH63" s="37">
        <f t="shared" si="15"/>
        <v>0</v>
      </c>
      <c r="AI63" s="38">
        <f t="shared" si="27"/>
        <v>0</v>
      </c>
      <c r="AJ63" s="51">
        <f t="shared" si="16"/>
        <v>0</v>
      </c>
      <c r="AK63" s="37">
        <f t="shared" si="17"/>
        <v>0</v>
      </c>
      <c r="AL63" s="37">
        <f t="shared" si="18"/>
        <v>0</v>
      </c>
      <c r="AM63" s="38">
        <f t="shared" si="28"/>
        <v>0</v>
      </c>
      <c r="AN63" s="51">
        <f t="shared" si="29"/>
        <v>0</v>
      </c>
      <c r="AO63" s="37">
        <f t="shared" si="30"/>
        <v>0</v>
      </c>
      <c r="AP63" s="37">
        <f t="shared" si="31"/>
        <v>0</v>
      </c>
      <c r="AQ63" s="38">
        <f t="shared" si="32"/>
        <v>0</v>
      </c>
      <c r="AR63" s="51">
        <f t="shared" si="33"/>
        <v>0</v>
      </c>
      <c r="AS63" s="37"/>
      <c r="AT63" s="38">
        <f t="shared" si="34"/>
        <v>0</v>
      </c>
    </row>
    <row r="64" spans="1:46" hidden="1" x14ac:dyDescent="0.4">
      <c r="A64" s="39" t="s">
        <v>84</v>
      </c>
      <c r="B64" s="16">
        <f t="shared" si="35"/>
        <v>0</v>
      </c>
      <c r="C64" s="3"/>
      <c r="D64" s="45">
        <f t="shared" si="36"/>
        <v>0</v>
      </c>
      <c r="F64" s="44">
        <f t="shared" si="37"/>
        <v>0</v>
      </c>
      <c r="G64" s="16">
        <f t="shared" si="3"/>
        <v>0</v>
      </c>
      <c r="H64" s="16">
        <f t="shared" si="38"/>
        <v>0</v>
      </c>
      <c r="I64" s="16">
        <f t="shared" si="39"/>
        <v>0</v>
      </c>
      <c r="J64" s="45">
        <f t="shared" si="4"/>
        <v>0</v>
      </c>
      <c r="K64" s="44">
        <f t="shared" si="40"/>
        <v>0</v>
      </c>
      <c r="L64" s="16">
        <f t="shared" si="5"/>
        <v>0</v>
      </c>
      <c r="M64" s="16">
        <f t="shared" si="41"/>
        <v>0</v>
      </c>
      <c r="N64" s="16">
        <f t="shared" si="42"/>
        <v>0</v>
      </c>
      <c r="O64" s="45">
        <f t="shared" si="43"/>
        <v>0</v>
      </c>
      <c r="P64" s="44">
        <f t="shared" si="44"/>
        <v>0</v>
      </c>
      <c r="Q64" s="16">
        <f t="shared" si="6"/>
        <v>0</v>
      </c>
      <c r="R64" s="16">
        <f t="shared" si="19"/>
        <v>0</v>
      </c>
      <c r="S64" s="3">
        <f t="shared" si="20"/>
        <v>0</v>
      </c>
      <c r="T64" s="16">
        <f t="shared" si="21"/>
        <v>0</v>
      </c>
      <c r="U64" s="45">
        <f t="shared" si="22"/>
        <v>0</v>
      </c>
      <c r="V64" s="36">
        <f t="shared" si="7"/>
        <v>0</v>
      </c>
      <c r="W64" s="37">
        <f t="shared" si="8"/>
        <v>0</v>
      </c>
      <c r="X64" s="37">
        <f t="shared" si="9"/>
        <v>0</v>
      </c>
      <c r="Y64" s="66">
        <f t="shared" si="23"/>
        <v>0</v>
      </c>
      <c r="Z64" s="37">
        <f t="shared" si="24"/>
        <v>0</v>
      </c>
      <c r="AA64" s="37">
        <f t="shared" si="25"/>
        <v>0</v>
      </c>
      <c r="AB64" s="51">
        <f t="shared" si="10"/>
        <v>0</v>
      </c>
      <c r="AC64" s="37">
        <f t="shared" si="11"/>
        <v>0</v>
      </c>
      <c r="AD64" s="37">
        <f t="shared" si="12"/>
        <v>0</v>
      </c>
      <c r="AE64" s="38">
        <f t="shared" si="26"/>
        <v>0</v>
      </c>
      <c r="AF64" s="51">
        <f t="shared" si="13"/>
        <v>0</v>
      </c>
      <c r="AG64" s="37">
        <f t="shared" si="14"/>
        <v>0</v>
      </c>
      <c r="AH64" s="37">
        <f t="shared" si="15"/>
        <v>0</v>
      </c>
      <c r="AI64" s="38">
        <f t="shared" si="27"/>
        <v>0</v>
      </c>
      <c r="AJ64" s="51">
        <f t="shared" si="16"/>
        <v>0</v>
      </c>
      <c r="AK64" s="37">
        <f t="shared" si="17"/>
        <v>0</v>
      </c>
      <c r="AL64" s="37">
        <f t="shared" si="18"/>
        <v>0</v>
      </c>
      <c r="AM64" s="38">
        <f t="shared" si="28"/>
        <v>0</v>
      </c>
      <c r="AN64" s="51">
        <f t="shared" si="29"/>
        <v>0</v>
      </c>
      <c r="AO64" s="37">
        <f t="shared" si="30"/>
        <v>0</v>
      </c>
      <c r="AP64" s="37">
        <f t="shared" si="31"/>
        <v>0</v>
      </c>
      <c r="AQ64" s="38">
        <f t="shared" si="32"/>
        <v>0</v>
      </c>
      <c r="AR64" s="51">
        <f t="shared" si="33"/>
        <v>0</v>
      </c>
      <c r="AS64" s="37"/>
      <c r="AT64" s="38">
        <f t="shared" si="34"/>
        <v>0</v>
      </c>
    </row>
    <row r="65" spans="1:46" hidden="1" x14ac:dyDescent="0.4">
      <c r="A65" s="39" t="s">
        <v>85</v>
      </c>
      <c r="B65" s="16">
        <f t="shared" si="35"/>
        <v>0</v>
      </c>
      <c r="C65" s="3"/>
      <c r="D65" s="45">
        <f t="shared" si="36"/>
        <v>0</v>
      </c>
      <c r="F65" s="44">
        <f t="shared" si="37"/>
        <v>0</v>
      </c>
      <c r="G65" s="16">
        <f t="shared" si="3"/>
        <v>0</v>
      </c>
      <c r="H65" s="16">
        <f t="shared" si="38"/>
        <v>0</v>
      </c>
      <c r="I65" s="16">
        <f t="shared" si="39"/>
        <v>0</v>
      </c>
      <c r="J65" s="45">
        <f t="shared" si="4"/>
        <v>0</v>
      </c>
      <c r="K65" s="44">
        <f t="shared" si="40"/>
        <v>0</v>
      </c>
      <c r="L65" s="16">
        <f t="shared" si="5"/>
        <v>0</v>
      </c>
      <c r="M65" s="16">
        <f t="shared" si="41"/>
        <v>0</v>
      </c>
      <c r="N65" s="16">
        <f t="shared" si="42"/>
        <v>0</v>
      </c>
      <c r="O65" s="45">
        <f t="shared" si="43"/>
        <v>0</v>
      </c>
      <c r="P65" s="44">
        <f t="shared" si="44"/>
        <v>0</v>
      </c>
      <c r="Q65" s="16">
        <f t="shared" si="6"/>
        <v>0</v>
      </c>
      <c r="R65" s="16">
        <f t="shared" si="19"/>
        <v>0</v>
      </c>
      <c r="S65" s="3">
        <f t="shared" si="20"/>
        <v>0</v>
      </c>
      <c r="T65" s="16">
        <f t="shared" si="21"/>
        <v>0</v>
      </c>
      <c r="U65" s="45">
        <f t="shared" si="22"/>
        <v>0</v>
      </c>
      <c r="V65" s="36">
        <f t="shared" si="7"/>
        <v>0</v>
      </c>
      <c r="W65" s="37">
        <f t="shared" si="8"/>
        <v>0</v>
      </c>
      <c r="X65" s="37">
        <f t="shared" si="9"/>
        <v>0</v>
      </c>
      <c r="Y65" s="66">
        <f t="shared" si="23"/>
        <v>0</v>
      </c>
      <c r="Z65" s="37">
        <f t="shared" si="24"/>
        <v>0</v>
      </c>
      <c r="AA65" s="37">
        <f t="shared" si="25"/>
        <v>0</v>
      </c>
      <c r="AB65" s="51">
        <f t="shared" si="10"/>
        <v>0</v>
      </c>
      <c r="AC65" s="37">
        <f t="shared" si="11"/>
        <v>0</v>
      </c>
      <c r="AD65" s="37">
        <f t="shared" si="12"/>
        <v>0</v>
      </c>
      <c r="AE65" s="38">
        <f t="shared" si="26"/>
        <v>0</v>
      </c>
      <c r="AF65" s="51">
        <f t="shared" si="13"/>
        <v>0</v>
      </c>
      <c r="AG65" s="37">
        <f t="shared" si="14"/>
        <v>0</v>
      </c>
      <c r="AH65" s="37">
        <f t="shared" si="15"/>
        <v>0</v>
      </c>
      <c r="AI65" s="38">
        <f t="shared" si="27"/>
        <v>0</v>
      </c>
      <c r="AJ65" s="51">
        <f t="shared" si="16"/>
        <v>0</v>
      </c>
      <c r="AK65" s="37">
        <f t="shared" si="17"/>
        <v>0</v>
      </c>
      <c r="AL65" s="37">
        <f t="shared" si="18"/>
        <v>0</v>
      </c>
      <c r="AM65" s="38">
        <f t="shared" si="28"/>
        <v>0</v>
      </c>
      <c r="AN65" s="51">
        <f t="shared" si="29"/>
        <v>0</v>
      </c>
      <c r="AO65" s="37">
        <f t="shared" si="30"/>
        <v>0</v>
      </c>
      <c r="AP65" s="37">
        <f t="shared" si="31"/>
        <v>0</v>
      </c>
      <c r="AQ65" s="38">
        <f t="shared" si="32"/>
        <v>0</v>
      </c>
      <c r="AR65" s="51">
        <f t="shared" si="33"/>
        <v>0</v>
      </c>
      <c r="AS65" s="37"/>
      <c r="AT65" s="38">
        <f t="shared" si="34"/>
        <v>0</v>
      </c>
    </row>
    <row r="66" spans="1:46" hidden="1" x14ac:dyDescent="0.4">
      <c r="A66" s="39" t="s">
        <v>86</v>
      </c>
      <c r="B66" s="16">
        <f t="shared" si="35"/>
        <v>0</v>
      </c>
      <c r="C66" s="3"/>
      <c r="D66" s="45">
        <f t="shared" si="36"/>
        <v>0</v>
      </c>
      <c r="E66" s="5"/>
      <c r="F66" s="44">
        <f t="shared" si="37"/>
        <v>0</v>
      </c>
      <c r="G66" s="16">
        <f t="shared" si="3"/>
        <v>0</v>
      </c>
      <c r="H66" s="16">
        <f t="shared" si="38"/>
        <v>0</v>
      </c>
      <c r="I66" s="16">
        <f t="shared" si="39"/>
        <v>0</v>
      </c>
      <c r="J66" s="45">
        <f t="shared" si="4"/>
        <v>0</v>
      </c>
      <c r="K66" s="44">
        <f t="shared" si="40"/>
        <v>0</v>
      </c>
      <c r="L66" s="16">
        <f t="shared" si="5"/>
        <v>0</v>
      </c>
      <c r="M66" s="16">
        <f t="shared" si="41"/>
        <v>0</v>
      </c>
      <c r="N66" s="16">
        <f t="shared" si="42"/>
        <v>0</v>
      </c>
      <c r="O66" s="45">
        <f t="shared" si="43"/>
        <v>0</v>
      </c>
      <c r="P66" s="44">
        <f t="shared" si="44"/>
        <v>0</v>
      </c>
      <c r="Q66" s="16">
        <f t="shared" si="6"/>
        <v>0</v>
      </c>
      <c r="R66" s="16">
        <f t="shared" si="19"/>
        <v>0</v>
      </c>
      <c r="S66" s="3">
        <f t="shared" si="20"/>
        <v>0</v>
      </c>
      <c r="T66" s="16">
        <f t="shared" si="21"/>
        <v>0</v>
      </c>
      <c r="U66" s="45">
        <f t="shared" si="22"/>
        <v>0</v>
      </c>
      <c r="V66" s="36">
        <f t="shared" si="7"/>
        <v>0</v>
      </c>
      <c r="W66" s="37">
        <f t="shared" si="8"/>
        <v>0</v>
      </c>
      <c r="X66" s="37">
        <f t="shared" si="9"/>
        <v>0</v>
      </c>
      <c r="Y66" s="66">
        <f t="shared" si="23"/>
        <v>0</v>
      </c>
      <c r="Z66" s="37">
        <f t="shared" si="24"/>
        <v>0</v>
      </c>
      <c r="AA66" s="37">
        <f t="shared" si="25"/>
        <v>0</v>
      </c>
      <c r="AB66" s="51">
        <f t="shared" si="10"/>
        <v>0</v>
      </c>
      <c r="AC66" s="37">
        <f t="shared" si="11"/>
        <v>0</v>
      </c>
      <c r="AD66" s="37">
        <f t="shared" si="12"/>
        <v>0</v>
      </c>
      <c r="AE66" s="38">
        <f t="shared" si="26"/>
        <v>0</v>
      </c>
      <c r="AF66" s="51">
        <f t="shared" si="13"/>
        <v>0</v>
      </c>
      <c r="AG66" s="37">
        <f t="shared" si="14"/>
        <v>0</v>
      </c>
      <c r="AH66" s="37">
        <f t="shared" si="15"/>
        <v>0</v>
      </c>
      <c r="AI66" s="38">
        <f t="shared" si="27"/>
        <v>0</v>
      </c>
      <c r="AJ66" s="51">
        <f t="shared" si="16"/>
        <v>0</v>
      </c>
      <c r="AK66" s="37">
        <f t="shared" si="17"/>
        <v>0</v>
      </c>
      <c r="AL66" s="37">
        <f t="shared" si="18"/>
        <v>0</v>
      </c>
      <c r="AM66" s="38">
        <f t="shared" si="28"/>
        <v>0</v>
      </c>
      <c r="AN66" s="51">
        <f t="shared" si="29"/>
        <v>0</v>
      </c>
      <c r="AO66" s="37">
        <f t="shared" si="30"/>
        <v>0</v>
      </c>
      <c r="AP66" s="37">
        <f t="shared" si="31"/>
        <v>0</v>
      </c>
      <c r="AQ66" s="38">
        <f t="shared" si="32"/>
        <v>0</v>
      </c>
      <c r="AR66" s="51">
        <f t="shared" si="33"/>
        <v>0</v>
      </c>
      <c r="AS66" s="37"/>
      <c r="AT66" s="38">
        <f t="shared" si="34"/>
        <v>0</v>
      </c>
    </row>
    <row r="67" spans="1:46" hidden="1" x14ac:dyDescent="0.4">
      <c r="A67" s="39" t="s">
        <v>87</v>
      </c>
      <c r="B67" s="16">
        <f>IF(AND(D14="有",E14="65歳以上"),150000,0)</f>
        <v>0</v>
      </c>
      <c r="C67" s="3"/>
      <c r="D67" s="45">
        <f t="shared" si="36"/>
        <v>0</v>
      </c>
      <c r="F67" s="44">
        <f t="shared" si="37"/>
        <v>0</v>
      </c>
      <c r="G67" s="16">
        <f t="shared" si="3"/>
        <v>0</v>
      </c>
      <c r="H67" s="16">
        <f>SUM(F67:G67)</f>
        <v>0</v>
      </c>
      <c r="I67" s="16">
        <f t="shared" si="39"/>
        <v>0</v>
      </c>
      <c r="J67" s="45">
        <f t="shared" si="4"/>
        <v>0</v>
      </c>
      <c r="K67" s="44">
        <f t="shared" si="40"/>
        <v>0</v>
      </c>
      <c r="L67" s="16">
        <f t="shared" si="5"/>
        <v>0</v>
      </c>
      <c r="M67" s="16">
        <f t="shared" si="41"/>
        <v>0</v>
      </c>
      <c r="N67" s="16">
        <f t="shared" si="42"/>
        <v>0</v>
      </c>
      <c r="O67" s="45">
        <f t="shared" si="43"/>
        <v>0</v>
      </c>
      <c r="P67" s="44">
        <f t="shared" si="44"/>
        <v>0</v>
      </c>
      <c r="Q67" s="16">
        <f t="shared" si="6"/>
        <v>0</v>
      </c>
      <c r="R67" s="16">
        <f t="shared" si="19"/>
        <v>0</v>
      </c>
      <c r="S67" s="3">
        <f t="shared" si="20"/>
        <v>0</v>
      </c>
      <c r="T67" s="16">
        <f t="shared" si="21"/>
        <v>0</v>
      </c>
      <c r="U67" s="45">
        <f t="shared" si="22"/>
        <v>0</v>
      </c>
      <c r="V67" s="36">
        <f t="shared" si="7"/>
        <v>0</v>
      </c>
      <c r="W67" s="37">
        <f t="shared" si="8"/>
        <v>0</v>
      </c>
      <c r="X67" s="37">
        <f t="shared" si="9"/>
        <v>0</v>
      </c>
      <c r="Y67" s="66">
        <f t="shared" si="23"/>
        <v>0</v>
      </c>
      <c r="Z67" s="37">
        <f t="shared" si="24"/>
        <v>0</v>
      </c>
      <c r="AA67" s="37">
        <f t="shared" si="25"/>
        <v>0</v>
      </c>
      <c r="AB67" s="51">
        <f t="shared" si="10"/>
        <v>0</v>
      </c>
      <c r="AC67" s="37">
        <f t="shared" si="11"/>
        <v>0</v>
      </c>
      <c r="AD67" s="37">
        <f t="shared" si="12"/>
        <v>0</v>
      </c>
      <c r="AE67" s="38">
        <f t="shared" si="26"/>
        <v>0</v>
      </c>
      <c r="AF67" s="51">
        <f t="shared" si="13"/>
        <v>0</v>
      </c>
      <c r="AG67" s="37">
        <f t="shared" si="14"/>
        <v>0</v>
      </c>
      <c r="AH67" s="37">
        <f t="shared" si="15"/>
        <v>0</v>
      </c>
      <c r="AI67" s="38">
        <f t="shared" si="27"/>
        <v>0</v>
      </c>
      <c r="AJ67" s="51">
        <f t="shared" si="16"/>
        <v>0</v>
      </c>
      <c r="AK67" s="37">
        <f t="shared" si="17"/>
        <v>0</v>
      </c>
      <c r="AL67" s="37"/>
      <c r="AM67" s="38"/>
      <c r="AN67" s="51">
        <f t="shared" si="29"/>
        <v>0</v>
      </c>
      <c r="AO67" s="37">
        <f t="shared" si="30"/>
        <v>0</v>
      </c>
      <c r="AP67" s="37">
        <f t="shared" si="31"/>
        <v>0</v>
      </c>
      <c r="AQ67" s="38">
        <f t="shared" si="32"/>
        <v>0</v>
      </c>
      <c r="AR67" s="51">
        <f t="shared" si="33"/>
        <v>0</v>
      </c>
      <c r="AS67" s="37"/>
      <c r="AT67" s="38">
        <f t="shared" si="34"/>
        <v>0</v>
      </c>
    </row>
    <row r="68" spans="1:46" hidden="1" x14ac:dyDescent="0.4">
      <c r="A68" s="39" t="s">
        <v>9</v>
      </c>
      <c r="B68" s="16">
        <f>IF(AND(D15="有",E15="65歳以上"),150000,0)</f>
        <v>150000</v>
      </c>
      <c r="C68" s="3"/>
      <c r="D68" s="45">
        <f>IF(OR(C15="有",D15="有"),1,0)</f>
        <v>1</v>
      </c>
      <c r="F68" s="39"/>
      <c r="G68" s="3"/>
      <c r="H68" s="3"/>
      <c r="I68" s="3"/>
      <c r="J68" s="40"/>
      <c r="K68" s="39"/>
      <c r="L68" s="3"/>
      <c r="M68" s="3"/>
      <c r="N68" s="3"/>
      <c r="O68" s="40"/>
      <c r="P68" s="39"/>
      <c r="Q68" s="3"/>
      <c r="R68" s="3"/>
      <c r="S68" s="3"/>
      <c r="T68" s="3"/>
      <c r="U68" s="40"/>
      <c r="V68" s="39"/>
      <c r="W68" s="3"/>
      <c r="X68" s="3"/>
      <c r="Y68" s="16"/>
      <c r="Z68" s="3"/>
      <c r="AA68" s="3"/>
      <c r="AB68" s="51">
        <f>SUM(AB58:AB67)</f>
        <v>3360</v>
      </c>
      <c r="AC68" s="37"/>
      <c r="AD68" s="37"/>
      <c r="AE68" s="38"/>
      <c r="AF68" s="51">
        <f>SUM(AF58:AF67)</f>
        <v>1078</v>
      </c>
      <c r="AG68" s="37"/>
      <c r="AH68" s="37"/>
      <c r="AI68" s="38"/>
      <c r="AJ68" s="51">
        <f>SUM(AJ58:AJ67)</f>
        <v>890</v>
      </c>
      <c r="AK68" s="37"/>
      <c r="AL68" s="37"/>
      <c r="AM68" s="38"/>
      <c r="AN68" s="51">
        <f>SUM(AN58:AN67)</f>
        <v>118</v>
      </c>
      <c r="AO68" s="37"/>
      <c r="AP68" s="37"/>
      <c r="AQ68" s="38"/>
      <c r="AR68" s="51">
        <f>SUM(AR58:AR67)</f>
        <v>48600</v>
      </c>
      <c r="AS68" s="37"/>
      <c r="AT68" s="38">
        <f>SUM(AT58:AT67)</f>
        <v>48600</v>
      </c>
    </row>
    <row r="69" spans="1:46" hidden="1" x14ac:dyDescent="0.4">
      <c r="A69" s="39"/>
      <c r="B69" s="3"/>
      <c r="C69" s="3"/>
      <c r="D69" s="40"/>
      <c r="E69">
        <f>IF(C58=0,0,IF(E62&lt;=E58,"7割軽減",IF(E62&lt;=E59,"5割軽減",IF(E62&lt;=E60,"2割軽減",0))))</f>
        <v>0</v>
      </c>
      <c r="F69" s="39"/>
      <c r="G69" s="3"/>
      <c r="H69" s="48">
        <f>SUM(H58:H67)</f>
        <v>47961</v>
      </c>
      <c r="I69" s="3"/>
      <c r="J69" s="46">
        <f>SUM(J58:J67)</f>
        <v>27977.25</v>
      </c>
      <c r="K69" s="39"/>
      <c r="L69" s="3"/>
      <c r="M69" s="48">
        <f>SUM(M58:M67)</f>
        <v>15848</v>
      </c>
      <c r="N69" s="3"/>
      <c r="O69" s="46">
        <f>SUM(O58:O67)</f>
        <v>9244.6666666666679</v>
      </c>
      <c r="P69" s="39"/>
      <c r="Q69" s="3"/>
      <c r="R69" s="48"/>
      <c r="S69" s="3">
        <f>SUM(S58:S67)</f>
        <v>17826</v>
      </c>
      <c r="T69" s="3"/>
      <c r="U69" s="46">
        <f>SUM(U58:U67)</f>
        <v>10398.5</v>
      </c>
      <c r="V69" s="39"/>
      <c r="W69" s="3"/>
      <c r="X69" s="3"/>
      <c r="Y69" s="66">
        <f>SUM(Y58:Y67)</f>
        <v>2101</v>
      </c>
      <c r="Z69" s="3"/>
      <c r="AA69" s="54">
        <f>SUM(AA58:AA67)</f>
        <v>1225.5833333333335</v>
      </c>
      <c r="AB69" s="51" t="s">
        <v>93</v>
      </c>
      <c r="AC69" s="37">
        <f>SUM(AB58:AC67)</f>
        <v>27976</v>
      </c>
      <c r="AD69" s="37"/>
      <c r="AE69" s="38"/>
      <c r="AF69" s="51" t="s">
        <v>93</v>
      </c>
      <c r="AG69" s="37">
        <f>SUM(AF58:AG67)</f>
        <v>9244</v>
      </c>
      <c r="AH69" s="37"/>
      <c r="AI69" s="38"/>
      <c r="AJ69" s="51" t="s">
        <v>93</v>
      </c>
      <c r="AK69" s="37">
        <f>SUM(AJ58:AK67)</f>
        <v>10398</v>
      </c>
      <c r="AL69" s="37"/>
      <c r="AM69" s="38"/>
      <c r="AN69" s="51" t="s">
        <v>93</v>
      </c>
      <c r="AO69" s="37">
        <f>SUM(AN58:AO67)</f>
        <v>1224</v>
      </c>
      <c r="AP69" s="37"/>
      <c r="AQ69" s="38"/>
      <c r="AR69" s="51"/>
      <c r="AS69" s="37"/>
      <c r="AT69" s="38"/>
    </row>
    <row r="70" spans="1:46" hidden="1" x14ac:dyDescent="0.4">
      <c r="A70" s="41"/>
      <c r="B70" s="42"/>
      <c r="C70" s="42"/>
      <c r="D70" s="49">
        <f>IF(SUM(D58:D68)-1&lt;0,0,SUM(D58:D68)-1)</f>
        <v>1</v>
      </c>
      <c r="E70">
        <f>IF(E69="7割軽減",0.7,IF(E69="5割軽減",0.5,IF(E69="2割軽減",0.2,0)))</f>
        <v>0</v>
      </c>
      <c r="F70" s="41"/>
      <c r="G70" s="42"/>
      <c r="H70" s="42"/>
      <c r="I70" s="42"/>
      <c r="J70" s="47">
        <f>IF(J69&gt;I45*MAX(H5:H14)/12,I45*MAX(H5:H14)/12,J69)</f>
        <v>27977.25</v>
      </c>
      <c r="K70" s="41"/>
      <c r="L70" s="42"/>
      <c r="M70" s="42"/>
      <c r="N70" s="42"/>
      <c r="O70" s="47">
        <f>IF(O69&gt;J45*MAX(H5:H14)/12,J45*MAX(H5:H14)/12,O69)</f>
        <v>9244.6666666666679</v>
      </c>
      <c r="P70" s="41"/>
      <c r="Q70" s="42"/>
      <c r="R70" s="42"/>
      <c r="S70" s="42"/>
      <c r="T70" s="42"/>
      <c r="U70" s="47">
        <f>IF(U69&gt;K45*MAX(I5:I14)/12,K45*MAX(I5:I14)/12,U69)</f>
        <v>10398.5</v>
      </c>
      <c r="V70" s="41"/>
      <c r="W70" s="42"/>
      <c r="X70" s="42"/>
      <c r="Y70" s="67"/>
      <c r="Z70" s="42"/>
      <c r="AA70" s="55">
        <f>IF(AA69&gt;L45*MAX(H5:H14)/12,L45*MAX(H5:H14)/12,AA69)</f>
        <v>1225.5833333333335</v>
      </c>
      <c r="AB70" s="51" t="s">
        <v>94</v>
      </c>
      <c r="AC70" s="37">
        <f>ROUNDDOWN(AC72*INDEX(H5:H14,MATCH(MAX(B5:B14),B5:B14,0))/12,0)</f>
        <v>0</v>
      </c>
      <c r="AD70" s="37"/>
      <c r="AE70" s="38"/>
      <c r="AF70" s="51" t="s">
        <v>94</v>
      </c>
      <c r="AG70" s="37">
        <f>ROUNDDOWN(AG72*INDEX(H5:H14,MATCH(MAX(B5:B14),B5:B14,0))/12,0)</f>
        <v>0</v>
      </c>
      <c r="AH70" s="37"/>
      <c r="AI70" s="38"/>
      <c r="AJ70" s="51" t="s">
        <v>94</v>
      </c>
      <c r="AK70" s="37">
        <f>ROUNDDOWN(AK72*INDEX(I5:I14,MATCH(MAX(B5:B14),B5:B14,0))/12,0)</f>
        <v>0</v>
      </c>
      <c r="AL70" s="37"/>
      <c r="AM70" s="38"/>
      <c r="AN70" s="51" t="s">
        <v>94</v>
      </c>
      <c r="AO70" s="37">
        <f>ROUNDDOWN(AO72*INDEX(H5:H14,MATCH(MAX(B5:B14),B5:B14,0))/12,0)</f>
        <v>0</v>
      </c>
      <c r="AP70" s="37"/>
      <c r="AQ70" s="38"/>
      <c r="AR70" s="51"/>
      <c r="AS70" s="37"/>
      <c r="AT70" s="38"/>
    </row>
    <row r="71" spans="1:46" hidden="1" x14ac:dyDescent="0.4">
      <c r="Z71"/>
      <c r="AA71"/>
      <c r="AB71" s="51" t="s">
        <v>103</v>
      </c>
      <c r="AC71" s="61">
        <f>ROUNDDOWN(AC69-AC70,-2)</f>
        <v>27900</v>
      </c>
      <c r="AD71" s="37"/>
      <c r="AE71" s="38"/>
      <c r="AF71" s="51" t="s">
        <v>103</v>
      </c>
      <c r="AG71" s="37">
        <f>ROUNDDOWN(AG69-AG70,-2)</f>
        <v>9200</v>
      </c>
      <c r="AH71" s="37"/>
      <c r="AI71" s="38"/>
      <c r="AJ71" s="51" t="s">
        <v>103</v>
      </c>
      <c r="AK71" s="37">
        <f>ROUNDDOWN(AK69-AK70,-2)</f>
        <v>10300</v>
      </c>
      <c r="AL71" s="37"/>
      <c r="AM71" s="38"/>
      <c r="AN71" s="51" t="s">
        <v>103</v>
      </c>
      <c r="AO71" s="37">
        <f>ROUNDDOWN(AO69-AO70,-2)</f>
        <v>1200</v>
      </c>
      <c r="AP71" s="37"/>
      <c r="AQ71" s="38"/>
      <c r="AR71" s="51"/>
      <c r="AS71" s="37"/>
      <c r="AT71" s="38"/>
    </row>
    <row r="72" spans="1:46" hidden="1" x14ac:dyDescent="0.4">
      <c r="J72">
        <f>INDEX(H5:H14,MATCH(MAX(B5:B14),B5:B15,0))</f>
        <v>7</v>
      </c>
      <c r="Z72"/>
      <c r="AA72"/>
      <c r="AB72" s="52" t="s">
        <v>102</v>
      </c>
      <c r="AC72" s="60">
        <f>IF((H69-I45)&lt;0,0,(H69-I45))</f>
        <v>0</v>
      </c>
      <c r="AD72" s="60"/>
      <c r="AE72" s="53"/>
      <c r="AF72" s="52" t="s">
        <v>102</v>
      </c>
      <c r="AG72" s="60">
        <f>IF((M69-J45)&lt;0,0,(M69-J45))</f>
        <v>0</v>
      </c>
      <c r="AH72" s="60"/>
      <c r="AI72" s="53"/>
      <c r="AJ72" s="52" t="s">
        <v>102</v>
      </c>
      <c r="AK72" s="60">
        <f>IF((S69-K45)&lt;0,0,(S69-K45))</f>
        <v>0</v>
      </c>
      <c r="AL72" s="60"/>
      <c r="AM72" s="53"/>
      <c r="AN72" s="52" t="s">
        <v>102</v>
      </c>
      <c r="AO72" s="60">
        <f>IF((Y69-L45)&lt;0,0,(Y69-L45))</f>
        <v>0</v>
      </c>
      <c r="AP72" s="60"/>
      <c r="AQ72" s="53"/>
      <c r="AR72" s="52"/>
      <c r="AS72" s="60"/>
      <c r="AT72" s="53"/>
    </row>
    <row r="73" spans="1:46" x14ac:dyDescent="0.4">
      <c r="Z73"/>
      <c r="AA73"/>
    </row>
  </sheetData>
  <mergeCells count="12">
    <mergeCell ref="A35:B35"/>
    <mergeCell ref="C35:D35"/>
    <mergeCell ref="E35:F35"/>
    <mergeCell ref="A36:B36"/>
    <mergeCell ref="C36:D36"/>
    <mergeCell ref="E36:F36"/>
    <mergeCell ref="A30:B30"/>
    <mergeCell ref="C30:D30"/>
    <mergeCell ref="E30:F30"/>
    <mergeCell ref="A31:B31"/>
    <mergeCell ref="C31:D31"/>
    <mergeCell ref="E31:F31"/>
  </mergeCells>
  <phoneticPr fontId="1"/>
  <dataValidations count="12">
    <dataValidation type="list" allowBlank="1" showInputMessage="1" showErrorMessage="1" sqref="A36:B36" xr:uid="{E45E3CEE-96AF-42B7-BBEF-0CDB7AD06762}">
      <formula1>$F$42:$F$51</formula1>
    </dataValidation>
    <dataValidation type="list" allowBlank="1" showInputMessage="1" showErrorMessage="1" sqref="F6:F14" xr:uid="{6E200382-506A-4762-9E22-0C70ED423B32}">
      <formula1>$D$45:$D$46</formula1>
    </dataValidation>
    <dataValidation type="list" allowBlank="1" showInputMessage="1" showErrorMessage="1" sqref="H6:H14" xr:uid="{95F6910A-56DD-4978-97E7-27F51E3F1815}">
      <formula1>$E$43:$E$54</formula1>
    </dataValidation>
    <dataValidation type="list" allowBlank="1" showInputMessage="1" showErrorMessage="1" sqref="I6:I14" xr:uid="{09AD2B6B-77F9-4B2A-8EE3-1A3817F42BD1}">
      <formula1>$E$42:$E$54</formula1>
    </dataValidation>
    <dataValidation type="list" allowBlank="1" showInputMessage="1" showErrorMessage="1" sqref="E6:E14" xr:uid="{53A864F8-C427-403B-A390-13B54BE96979}">
      <formula1>$D$42:$D$43</formula1>
    </dataValidation>
    <dataValidation type="list" allowBlank="1" showInputMessage="1" showErrorMessage="1" sqref="C6:D14" xr:uid="{6AC72213-1A9C-4BA5-ACE7-162BB34B2C3B}">
      <formula1>$C$42:$C$43</formula1>
    </dataValidation>
    <dataValidation type="list" allowBlank="1" showInputMessage="1" showErrorMessage="1" sqref="G5:G14" xr:uid="{8A1C3633-4414-40FE-98CC-29441A96C9FC}">
      <formula1>$D$48:$D$49</formula1>
    </dataValidation>
    <dataValidation type="list" allowBlank="1" showInputMessage="1" showErrorMessage="1" sqref="F5" xr:uid="{B38109E0-4E54-4225-8B4E-D653204C0B0C}">
      <formula1>$D$40:$D$41</formula1>
    </dataValidation>
    <dataValidation type="list" allowBlank="1" showInputMessage="1" showErrorMessage="1" sqref="E5 E15" xr:uid="{0ABEBC25-037C-437A-BBB9-59346230B54C}">
      <formula1>$D$37:$D$38</formula1>
    </dataValidation>
    <dataValidation type="list" allowBlank="1" showInputMessage="1" showErrorMessage="1" sqref="C5:D5 C15:D15" xr:uid="{82E16EF8-A519-4316-9F9F-EB939F67B43D}">
      <formula1>$C$37:$C$38</formula1>
    </dataValidation>
    <dataValidation type="list" allowBlank="1" showInputMessage="1" showErrorMessage="1" sqref="H5" xr:uid="{CC804095-D840-4681-9415-92FA26C72E50}">
      <formula1>$E$38:$E$49</formula1>
    </dataValidation>
    <dataValidation type="list" allowBlank="1" showInputMessage="1" showErrorMessage="1" sqref="I5" xr:uid="{732FEE4C-0D62-4280-98BC-EB5EA0492879}">
      <formula1>$E$37:$E$49</formula1>
    </dataValidation>
  </dataValidations>
  <pageMargins left="0.59055118110236215" right="0.59055118110236215" top="0.59055118110236215" bottom="0.5905511811023621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R8試算表</vt:lpstr>
      <vt:lpstr>入力例1</vt:lpstr>
      <vt:lpstr>入力例2</vt:lpstr>
      <vt:lpstr>'R8試算表'!Print_Area</vt:lpstr>
      <vt:lpstr>入力例1!Print_Area</vt:lpstr>
      <vt:lpstr>入力例2!Print_Area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2026-03-30T07:38:47Z</dcterms:modified>
</cp:coreProperties>
</file>